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45" documentId="13_ncr:1_{CC9FF912-B01D-4B78-8889-1D22A3BDBAF1}" xr6:coauthVersionLast="47" xr6:coauthVersionMax="47" xr10:uidLastSave="{9C54452D-D1FD-41FC-AC29-B5517AE35BAE}"/>
  <bookViews>
    <workbookView xWindow="-108" yWindow="-108" windowWidth="23256" windowHeight="12576" tabRatio="983" activeTab="2" xr2:uid="{00000000-000D-0000-FFFF-FFFF00000000}"/>
  </bookViews>
  <sheets>
    <sheet name="Mode d'emploi" sheetId="33" r:id="rId1"/>
    <sheet name="Affectation" sheetId="22" r:id="rId2"/>
    <sheet name="Résultat" sheetId="21" r:id="rId3"/>
    <sheet name="Ventes" sheetId="30" r:id="rId4"/>
    <sheet name="Investissements" sheetId="3" r:id="rId5"/>
    <sheet name="Détails investissements" sheetId="29" r:id="rId6"/>
    <sheet name="RH" sheetId="32" r:id="rId7"/>
    <sheet name="Trésorerie AN 1" sheetId="4" r:id="rId8"/>
    <sheet name="Données emprunt" sheetId="6" r:id="rId9"/>
    <sheet name="Amortissement crédit1" sheetId="23" r:id="rId10"/>
  </sheets>
  <externalReferences>
    <externalReference r:id="rId11"/>
  </externalReferences>
  <definedNames>
    <definedName name="FixeVariable">[1]Liste!$A$1:$A$2</definedName>
    <definedName name="_xlnm.Print_Area" localSheetId="1">Affectation!$A$1:$D$62</definedName>
    <definedName name="_xlnm.Print_Area" localSheetId="9">'Amortissement crédit1'!$A$1:$I$57</definedName>
    <definedName name="_xlnm.Print_Area" localSheetId="5">'Détails investissements'!$A$1:$P$29</definedName>
    <definedName name="_xlnm.Print_Area" localSheetId="8">'Données emprunt'!$A$1:$E$31</definedName>
    <definedName name="_xlnm.Print_Area" localSheetId="4">Investissements!$A$1:$H$26</definedName>
    <definedName name="_xlnm.Print_Area" localSheetId="0">'Mode d''emploi'!$A$3:$D$31</definedName>
    <definedName name="_xlnm.Print_Area" localSheetId="2">Résultat!$A$1:$D$105</definedName>
    <definedName name="_xlnm.Print_Area" localSheetId="7">'Trésorerie AN 1'!$A$1:$O$29</definedName>
    <definedName name="_xlnm.Print_Area" localSheetId="3">Ventes!$A$8:$U$58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30" l="1"/>
  <c r="A48" i="30"/>
  <c r="D93" i="21"/>
  <c r="B101" i="21"/>
  <c r="I13" i="30"/>
  <c r="I14" i="30"/>
  <c r="I15" i="30"/>
  <c r="I16" i="30"/>
  <c r="I17" i="30"/>
  <c r="I18" i="30"/>
  <c r="I19" i="30"/>
  <c r="J13" i="30"/>
  <c r="J14" i="30"/>
  <c r="J15" i="30"/>
  <c r="J16" i="30"/>
  <c r="J17" i="30"/>
  <c r="J18" i="30"/>
  <c r="J19" i="30"/>
  <c r="K13" i="30"/>
  <c r="K14" i="30"/>
  <c r="K15" i="30"/>
  <c r="K16" i="30"/>
  <c r="K17" i="30"/>
  <c r="K18" i="30"/>
  <c r="K19" i="30"/>
  <c r="L13" i="30"/>
  <c r="L14" i="30"/>
  <c r="L15" i="30"/>
  <c r="L16" i="30"/>
  <c r="L17" i="30"/>
  <c r="L18" i="30"/>
  <c r="L19" i="30"/>
  <c r="M13" i="30"/>
  <c r="M14" i="30"/>
  <c r="M15" i="30"/>
  <c r="M16" i="30"/>
  <c r="M17" i="30"/>
  <c r="M18" i="30"/>
  <c r="M19" i="30"/>
  <c r="N13" i="30"/>
  <c r="N14" i="30"/>
  <c r="N15" i="30"/>
  <c r="N16" i="30"/>
  <c r="N17" i="30"/>
  <c r="N18" i="30"/>
  <c r="N19" i="30"/>
  <c r="O13" i="30"/>
  <c r="O14" i="30"/>
  <c r="O15" i="30"/>
  <c r="O16" i="30"/>
  <c r="O17" i="30"/>
  <c r="O18" i="30"/>
  <c r="O19" i="30"/>
  <c r="P13" i="30"/>
  <c r="P14" i="30"/>
  <c r="P15" i="30"/>
  <c r="P16" i="30"/>
  <c r="P17" i="30"/>
  <c r="P18" i="30"/>
  <c r="P19" i="30"/>
  <c r="Q13" i="30"/>
  <c r="Q14" i="30"/>
  <c r="Q15" i="30"/>
  <c r="Q16" i="30"/>
  <c r="Q17" i="30"/>
  <c r="Q18" i="30"/>
  <c r="Q19" i="30"/>
  <c r="R13" i="30"/>
  <c r="R14" i="30"/>
  <c r="R15" i="30"/>
  <c r="R16" i="30"/>
  <c r="R17" i="30"/>
  <c r="R18" i="30"/>
  <c r="R19" i="30"/>
  <c r="S13" i="30"/>
  <c r="S14" i="30"/>
  <c r="S15" i="30"/>
  <c r="S16" i="30"/>
  <c r="S17" i="30"/>
  <c r="S18" i="30"/>
  <c r="S23" i="30" s="1"/>
  <c r="M9" i="4" s="1"/>
  <c r="M11" i="4" s="1"/>
  <c r="S19" i="30"/>
  <c r="T13" i="30"/>
  <c r="T14" i="30"/>
  <c r="T15" i="30"/>
  <c r="T16" i="30"/>
  <c r="T17" i="30"/>
  <c r="T18" i="30"/>
  <c r="T19" i="30"/>
  <c r="D12" i="22"/>
  <c r="B6" i="4" s="1"/>
  <c r="D5" i="32"/>
  <c r="C101" i="21"/>
  <c r="D101" i="21"/>
  <c r="D6" i="32"/>
  <c r="D7" i="32"/>
  <c r="D8" i="32"/>
  <c r="D9" i="32"/>
  <c r="D10" i="32"/>
  <c r="D11" i="32"/>
  <c r="D12" i="32"/>
  <c r="D13" i="32"/>
  <c r="B14" i="22"/>
  <c r="B21" i="4" s="1"/>
  <c r="B16" i="21"/>
  <c r="B19" i="21" s="1"/>
  <c r="B20" i="21"/>
  <c r="A9" i="22"/>
  <c r="A10" i="22"/>
  <c r="A11" i="22"/>
  <c r="A8" i="22"/>
  <c r="H10" i="3"/>
  <c r="B10" i="22"/>
  <c r="H9" i="3"/>
  <c r="B9" i="22"/>
  <c r="D10" i="3"/>
  <c r="E10" i="3"/>
  <c r="F10" i="3"/>
  <c r="G10" i="3"/>
  <c r="D9" i="3"/>
  <c r="E9" i="3"/>
  <c r="F9" i="3"/>
  <c r="G9" i="3"/>
  <c r="B31" i="21"/>
  <c r="C26" i="21"/>
  <c r="D26" i="21" s="1"/>
  <c r="C25" i="21"/>
  <c r="D25" i="21"/>
  <c r="B53" i="21"/>
  <c r="B59" i="21"/>
  <c r="C41" i="21"/>
  <c r="D41" i="21" s="1"/>
  <c r="D42" i="21" s="1"/>
  <c r="C38" i="21"/>
  <c r="D38" i="21" s="1"/>
  <c r="C58" i="21"/>
  <c r="D58" i="21"/>
  <c r="C57" i="21"/>
  <c r="D57" i="21" s="1"/>
  <c r="C56" i="21"/>
  <c r="D56" i="21" s="1"/>
  <c r="C55" i="21"/>
  <c r="D55" i="21" s="1"/>
  <c r="C54" i="21"/>
  <c r="D54" i="21"/>
  <c r="C46" i="21"/>
  <c r="D46" i="21"/>
  <c r="C45" i="21"/>
  <c r="D45" i="21" s="1"/>
  <c r="C44" i="21"/>
  <c r="D44" i="21" s="1"/>
  <c r="C43" i="21"/>
  <c r="D43" i="21" s="1"/>
  <c r="C35" i="21"/>
  <c r="D35" i="21"/>
  <c r="C34" i="21"/>
  <c r="C33" i="21"/>
  <c r="D33" i="21" s="1"/>
  <c r="C32" i="21"/>
  <c r="D32" i="21"/>
  <c r="C30" i="21"/>
  <c r="D30" i="21" s="1"/>
  <c r="C29" i="21"/>
  <c r="D29" i="21" s="1"/>
  <c r="C28" i="21"/>
  <c r="D28" i="21" s="1"/>
  <c r="C22" i="21"/>
  <c r="D22" i="21"/>
  <c r="C24" i="21"/>
  <c r="D24" i="21" s="1"/>
  <c r="C23" i="21"/>
  <c r="D23" i="21" s="1"/>
  <c r="C21" i="21"/>
  <c r="D21" i="21" s="1"/>
  <c r="D18" i="4"/>
  <c r="E18" i="4" s="1"/>
  <c r="F18" i="4" s="1"/>
  <c r="H22" i="3"/>
  <c r="B25" i="22"/>
  <c r="H20" i="3"/>
  <c r="B23" i="22"/>
  <c r="C19" i="21"/>
  <c r="D19" i="21"/>
  <c r="B15" i="6"/>
  <c r="B9" i="6"/>
  <c r="D13" i="6"/>
  <c r="D7" i="6"/>
  <c r="D19" i="22"/>
  <c r="D22" i="22"/>
  <c r="D21" i="22"/>
  <c r="D20" i="22"/>
  <c r="B30" i="22"/>
  <c r="H16" i="3"/>
  <c r="H11" i="3"/>
  <c r="B11" i="22"/>
  <c r="H17" i="3"/>
  <c r="B20" i="22"/>
  <c r="H8" i="3"/>
  <c r="B8" i="22"/>
  <c r="H4" i="3"/>
  <c r="H5" i="3"/>
  <c r="H30" i="30"/>
  <c r="Q30" i="30" s="1"/>
  <c r="H31" i="30"/>
  <c r="K31" i="30" s="1"/>
  <c r="H32" i="30"/>
  <c r="R32" i="30" s="1"/>
  <c r="H33" i="30"/>
  <c r="T33" i="30" s="1"/>
  <c r="H34" i="30"/>
  <c r="O34" i="30"/>
  <c r="H35" i="30"/>
  <c r="S35" i="30" s="1"/>
  <c r="N35" i="30"/>
  <c r="H29" i="30"/>
  <c r="N29" i="30" s="1"/>
  <c r="D30" i="30"/>
  <c r="D46" i="30" s="1"/>
  <c r="D31" i="30"/>
  <c r="D47" i="30" s="1"/>
  <c r="D32" i="30"/>
  <c r="D33" i="30"/>
  <c r="D49" i="30" s="1"/>
  <c r="D34" i="30"/>
  <c r="D35" i="30"/>
  <c r="D29" i="30"/>
  <c r="D45" i="30" s="1"/>
  <c r="B46" i="30"/>
  <c r="B47" i="30"/>
  <c r="B50" i="30"/>
  <c r="B35" i="30"/>
  <c r="B45" i="30"/>
  <c r="F4" i="29"/>
  <c r="D7" i="22"/>
  <c r="B10" i="21"/>
  <c r="B36" i="21"/>
  <c r="B39" i="21"/>
  <c r="B47" i="21"/>
  <c r="E106" i="30"/>
  <c r="E105" i="30"/>
  <c r="E104" i="30"/>
  <c r="E103" i="30"/>
  <c r="C104" i="30"/>
  <c r="C106" i="30"/>
  <c r="C105" i="30"/>
  <c r="C103" i="30"/>
  <c r="B4" i="4"/>
  <c r="O4" i="4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47" i="30"/>
  <c r="E32" i="30"/>
  <c r="E48" i="30"/>
  <c r="E33" i="30"/>
  <c r="E49" i="30" s="1"/>
  <c r="E34" i="30"/>
  <c r="E50" i="30" s="1"/>
  <c r="E35" i="30"/>
  <c r="E51" i="30"/>
  <c r="E29" i="30"/>
  <c r="E45" i="30" s="1"/>
  <c r="C35" i="30"/>
  <c r="C51" i="30" s="1"/>
  <c r="C30" i="30"/>
  <c r="C46" i="30"/>
  <c r="C31" i="30"/>
  <c r="C47" i="30" s="1"/>
  <c r="C32" i="30"/>
  <c r="C48" i="30" s="1"/>
  <c r="C33" i="30"/>
  <c r="C49" i="30"/>
  <c r="C34" i="30"/>
  <c r="C50" i="30" s="1"/>
  <c r="C29" i="30"/>
  <c r="C45" i="30" s="1"/>
  <c r="A46" i="30"/>
  <c r="A49" i="30"/>
  <c r="A50" i="30"/>
  <c r="A51" i="30"/>
  <c r="A45" i="30"/>
  <c r="B35" i="22"/>
  <c r="D51" i="22"/>
  <c r="D3" i="22" s="1"/>
  <c r="B51" i="22"/>
  <c r="B33" i="22"/>
  <c r="F19" i="30"/>
  <c r="F18" i="30"/>
  <c r="F17" i="30"/>
  <c r="F16" i="30"/>
  <c r="F15" i="30"/>
  <c r="F14" i="30"/>
  <c r="J6" i="32"/>
  <c r="F12" i="32"/>
  <c r="F9" i="32"/>
  <c r="F8" i="32"/>
  <c r="A28" i="30"/>
  <c r="A44" i="30"/>
  <c r="T27" i="30"/>
  <c r="T43" i="30"/>
  <c r="S27" i="30"/>
  <c r="S43" i="30"/>
  <c r="R27" i="30"/>
  <c r="R43" i="30"/>
  <c r="Q27" i="30"/>
  <c r="Q43" i="30"/>
  <c r="P27" i="30"/>
  <c r="P43" i="30"/>
  <c r="O27" i="30"/>
  <c r="O43" i="30"/>
  <c r="N27" i="30"/>
  <c r="N43" i="30"/>
  <c r="M27" i="30"/>
  <c r="M43" i="30"/>
  <c r="L27" i="30"/>
  <c r="L43" i="30"/>
  <c r="K27" i="30"/>
  <c r="K43" i="30"/>
  <c r="J27" i="30"/>
  <c r="J43" i="30"/>
  <c r="I27" i="30"/>
  <c r="I43" i="30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9" i="21" s="1"/>
  <c r="D29" i="22"/>
  <c r="D38" i="22"/>
  <c r="C66" i="21"/>
  <c r="B21" i="3"/>
  <c r="H21" i="3" s="1"/>
  <c r="B24" i="22" s="1"/>
  <c r="D22" i="3"/>
  <c r="E22" i="3"/>
  <c r="F22" i="3"/>
  <c r="G22" i="3"/>
  <c r="G9" i="23"/>
  <c r="D1" i="6"/>
  <c r="B21" i="6"/>
  <c r="D19" i="6"/>
  <c r="B3" i="6"/>
  <c r="D4" i="3"/>
  <c r="D5" i="3"/>
  <c r="D8" i="3"/>
  <c r="D11" i="3"/>
  <c r="E11" i="3"/>
  <c r="F11" i="3"/>
  <c r="G11" i="3"/>
  <c r="C18" i="3"/>
  <c r="D16" i="3"/>
  <c r="E16" i="3"/>
  <c r="F16" i="3"/>
  <c r="G16" i="3"/>
  <c r="C17" i="3"/>
  <c r="D17" i="3"/>
  <c r="E17" i="3"/>
  <c r="F17" i="3"/>
  <c r="G17" i="3"/>
  <c r="D20" i="3"/>
  <c r="E20" i="3"/>
  <c r="F20" i="3"/>
  <c r="G20" i="3"/>
  <c r="B5" i="3"/>
  <c r="B13" i="3"/>
  <c r="N34" i="4"/>
  <c r="D1" i="23"/>
  <c r="B5" i="22"/>
  <c r="B3" i="22"/>
  <c r="C3" i="23"/>
  <c r="D10" i="23" s="1"/>
  <c r="D2" i="23"/>
  <c r="O22" i="4"/>
  <c r="O23" i="4"/>
  <c r="O3" i="4"/>
  <c r="H25" i="30"/>
  <c r="C13" i="21"/>
  <c r="D13" i="21"/>
  <c r="J7" i="32"/>
  <c r="D4" i="29"/>
  <c r="D28" i="29" s="1"/>
  <c r="B19" i="3" s="1"/>
  <c r="J12" i="32"/>
  <c r="B13" i="22"/>
  <c r="H9" i="32"/>
  <c r="J9" i="32"/>
  <c r="D50" i="30"/>
  <c r="H8" i="32"/>
  <c r="J13" i="32"/>
  <c r="B19" i="22"/>
  <c r="D48" i="30"/>
  <c r="H12" i="32"/>
  <c r="J10" i="32"/>
  <c r="E5" i="4"/>
  <c r="B51" i="30"/>
  <c r="H49" i="30"/>
  <c r="L49" i="30" s="1"/>
  <c r="H11" i="32"/>
  <c r="F11" i="32"/>
  <c r="J11" i="32"/>
  <c r="J5" i="32"/>
  <c r="F5" i="32"/>
  <c r="H5" i="32"/>
  <c r="F6" i="32"/>
  <c r="H6" i="32"/>
  <c r="H13" i="32"/>
  <c r="F13" i="32"/>
  <c r="J32" i="30"/>
  <c r="K34" i="30"/>
  <c r="O35" i="30"/>
  <c r="P35" i="30"/>
  <c r="B27" i="21"/>
  <c r="C20" i="21"/>
  <c r="D66" i="21"/>
  <c r="F35" i="30"/>
  <c r="P34" i="30"/>
  <c r="S34" i="30"/>
  <c r="M28" i="29"/>
  <c r="B18" i="3"/>
  <c r="D18" i="3"/>
  <c r="O28" i="29"/>
  <c r="H18" i="3"/>
  <c r="B21" i="22"/>
  <c r="B7" i="22"/>
  <c r="L34" i="30"/>
  <c r="T29" i="30"/>
  <c r="D51" i="30"/>
  <c r="J49" i="30"/>
  <c r="H13" i="3"/>
  <c r="P32" i="30"/>
  <c r="M29" i="30"/>
  <c r="C47" i="21"/>
  <c r="E4" i="3"/>
  <c r="H51" i="30"/>
  <c r="J51" i="30" s="1"/>
  <c r="F34" i="30"/>
  <c r="F31" i="30"/>
  <c r="L32" i="30"/>
  <c r="M49" i="30"/>
  <c r="N32" i="30"/>
  <c r="T32" i="30"/>
  <c r="O5" i="4"/>
  <c r="D48" i="21"/>
  <c r="C48" i="21"/>
  <c r="F30" i="30"/>
  <c r="M33" i="30"/>
  <c r="I33" i="30"/>
  <c r="D34" i="21"/>
  <c r="C36" i="21"/>
  <c r="B49" i="30"/>
  <c r="K51" i="30"/>
  <c r="B48" i="21"/>
  <c r="C39" i="21"/>
  <c r="E8" i="3"/>
  <c r="D13" i="3"/>
  <c r="Q34" i="30"/>
  <c r="I34" i="30"/>
  <c r="H50" i="30"/>
  <c r="R34" i="30"/>
  <c r="N34" i="30"/>
  <c r="J34" i="30"/>
  <c r="T34" i="30"/>
  <c r="M34" i="30"/>
  <c r="H10" i="32"/>
  <c r="F10" i="32"/>
  <c r="B48" i="30"/>
  <c r="F32" i="30"/>
  <c r="J8" i="32"/>
  <c r="J14" i="32"/>
  <c r="J22" i="32"/>
  <c r="D40" i="21"/>
  <c r="H47" i="30"/>
  <c r="P47" i="30" s="1"/>
  <c r="R31" i="30"/>
  <c r="I35" i="30"/>
  <c r="R35" i="30"/>
  <c r="J30" i="30"/>
  <c r="F50" i="30"/>
  <c r="H7" i="32"/>
  <c r="F7" i="32"/>
  <c r="N30" i="30"/>
  <c r="D20" i="21"/>
  <c r="H14" i="32"/>
  <c r="H22" i="32"/>
  <c r="C40" i="21"/>
  <c r="C42" i="21" s="1"/>
  <c r="E23" i="6"/>
  <c r="E18" i="3"/>
  <c r="F18" i="3"/>
  <c r="E10" i="6"/>
  <c r="O51" i="30"/>
  <c r="F14" i="32"/>
  <c r="F22" i="32"/>
  <c r="B40" i="21"/>
  <c r="I17" i="4" s="1"/>
  <c r="F4" i="3"/>
  <c r="E5" i="3"/>
  <c r="E9" i="6"/>
  <c r="F8" i="3"/>
  <c r="E13" i="3"/>
  <c r="J17" i="4"/>
  <c r="N50" i="30"/>
  <c r="T50" i="30"/>
  <c r="O50" i="30"/>
  <c r="J50" i="30"/>
  <c r="L50" i="30"/>
  <c r="M50" i="30"/>
  <c r="I50" i="30"/>
  <c r="S50" i="30"/>
  <c r="R50" i="30"/>
  <c r="K50" i="30"/>
  <c r="Q50" i="30"/>
  <c r="P50" i="30"/>
  <c r="E22" i="6"/>
  <c r="D65" i="21" s="1"/>
  <c r="E21" i="6"/>
  <c r="C49" i="21"/>
  <c r="B49" i="21"/>
  <c r="D49" i="21"/>
  <c r="M47" i="30"/>
  <c r="S47" i="30"/>
  <c r="N47" i="30"/>
  <c r="F48" i="30"/>
  <c r="K17" i="4"/>
  <c r="M17" i="4"/>
  <c r="E11" i="6"/>
  <c r="N17" i="4"/>
  <c r="G17" i="4"/>
  <c r="D17" i="4"/>
  <c r="C17" i="4"/>
  <c r="O17" i="4" s="1"/>
  <c r="L17" i="4"/>
  <c r="F17" i="4"/>
  <c r="E17" i="4"/>
  <c r="B42" i="21"/>
  <c r="H17" i="4"/>
  <c r="G4" i="3"/>
  <c r="G5" i="3"/>
  <c r="F5" i="3"/>
  <c r="G18" i="3"/>
  <c r="G8" i="3"/>
  <c r="G13" i="3"/>
  <c r="F13" i="3"/>
  <c r="D21" i="6"/>
  <c r="B65" i="21" s="1"/>
  <c r="B78" i="21"/>
  <c r="C21" i="6"/>
  <c r="D9" i="6"/>
  <c r="D15" i="6"/>
  <c r="C9" i="6"/>
  <c r="C15" i="6"/>
  <c r="D22" i="6"/>
  <c r="C65" i="21" s="1"/>
  <c r="C22" i="6"/>
  <c r="C78" i="21"/>
  <c r="D10" i="6"/>
  <c r="D16" i="6"/>
  <c r="C10" i="6"/>
  <c r="C16" i="6"/>
  <c r="D23" i="6"/>
  <c r="C23" i="6"/>
  <c r="D78" i="21"/>
  <c r="D11" i="6"/>
  <c r="D17" i="6"/>
  <c r="C17" i="6"/>
  <c r="E17" i="6" s="1"/>
  <c r="C11" i="6"/>
  <c r="B16" i="6" l="1"/>
  <c r="B17" i="6" s="1"/>
  <c r="B10" i="6"/>
  <c r="B11" i="6" s="1"/>
  <c r="B22" i="6"/>
  <c r="B23" i="6" s="1"/>
  <c r="D21" i="3"/>
  <c r="E21" i="3" s="1"/>
  <c r="F21" i="3" s="1"/>
  <c r="G21" i="3" s="1"/>
  <c r="E15" i="6"/>
  <c r="E16" i="6"/>
  <c r="D18" i="22"/>
  <c r="B7" i="4" s="1"/>
  <c r="O7" i="4" s="1"/>
  <c r="I22" i="30"/>
  <c r="S29" i="30"/>
  <c r="P29" i="30"/>
  <c r="K29" i="30"/>
  <c r="R29" i="30"/>
  <c r="R39" i="30" s="1"/>
  <c r="O29" i="30"/>
  <c r="O40" i="30" s="1"/>
  <c r="Q23" i="30"/>
  <c r="K9" i="4" s="1"/>
  <c r="K11" i="4" s="1"/>
  <c r="M24" i="30"/>
  <c r="G15" i="4" s="1"/>
  <c r="H45" i="30"/>
  <c r="R45" i="30" s="1"/>
  <c r="Q29" i="30"/>
  <c r="Q37" i="30" s="1"/>
  <c r="J29" i="30"/>
  <c r="I29" i="30"/>
  <c r="I39" i="30" s="1"/>
  <c r="L29" i="30"/>
  <c r="U50" i="30"/>
  <c r="U34" i="30"/>
  <c r="U19" i="30"/>
  <c r="U18" i="30"/>
  <c r="U15" i="30"/>
  <c r="N51" i="30"/>
  <c r="S51" i="30"/>
  <c r="T51" i="30"/>
  <c r="M51" i="30"/>
  <c r="P51" i="30"/>
  <c r="T35" i="30"/>
  <c r="J35" i="30"/>
  <c r="K35" i="30"/>
  <c r="L35" i="30"/>
  <c r="R51" i="30"/>
  <c r="I51" i="30"/>
  <c r="L51" i="30"/>
  <c r="Q51" i="30"/>
  <c r="Q35" i="30"/>
  <c r="M35" i="30"/>
  <c r="K24" i="30"/>
  <c r="E15" i="4" s="1"/>
  <c r="R33" i="30"/>
  <c r="L33" i="30"/>
  <c r="J33" i="30"/>
  <c r="K33" i="30"/>
  <c r="S33" i="30"/>
  <c r="S49" i="30"/>
  <c r="P49" i="30"/>
  <c r="O49" i="30"/>
  <c r="N49" i="30"/>
  <c r="Q33" i="30"/>
  <c r="O33" i="30"/>
  <c r="O39" i="30" s="1"/>
  <c r="N33" i="30"/>
  <c r="N38" i="30" s="1"/>
  <c r="Q49" i="30"/>
  <c r="I49" i="30"/>
  <c r="R49" i="30"/>
  <c r="K49" i="30"/>
  <c r="T49" i="30"/>
  <c r="P33" i="30"/>
  <c r="M23" i="30"/>
  <c r="G9" i="4" s="1"/>
  <c r="G11" i="4" s="1"/>
  <c r="Q22" i="30"/>
  <c r="S32" i="30"/>
  <c r="O47" i="30"/>
  <c r="J47" i="30"/>
  <c r="R47" i="30"/>
  <c r="T31" i="30"/>
  <c r="M31" i="30"/>
  <c r="T47" i="30"/>
  <c r="K47" i="30"/>
  <c r="N31" i="30"/>
  <c r="I31" i="30"/>
  <c r="Q47" i="30"/>
  <c r="L47" i="30"/>
  <c r="I47" i="30"/>
  <c r="J31" i="30"/>
  <c r="Q31" i="30"/>
  <c r="S31" i="30"/>
  <c r="O31" i="30"/>
  <c r="K30" i="30"/>
  <c r="T30" i="30"/>
  <c r="T40" i="30" s="1"/>
  <c r="R30" i="30"/>
  <c r="O30" i="30"/>
  <c r="N23" i="30"/>
  <c r="H9" i="4" s="1"/>
  <c r="H11" i="4" s="1"/>
  <c r="T23" i="30"/>
  <c r="N9" i="4" s="1"/>
  <c r="N11" i="4" s="1"/>
  <c r="F51" i="30"/>
  <c r="F33" i="30"/>
  <c r="F49" i="30"/>
  <c r="G18" i="4"/>
  <c r="H18" i="4" s="1"/>
  <c r="I18" i="4" s="1"/>
  <c r="J18" i="4" s="1"/>
  <c r="K18" i="4" s="1"/>
  <c r="L18" i="4" s="1"/>
  <c r="M18" i="4" s="1"/>
  <c r="N18" i="4" s="1"/>
  <c r="F28" i="29"/>
  <c r="H19" i="3" s="1"/>
  <c r="B22" i="22" s="1"/>
  <c r="B18" i="22" s="1"/>
  <c r="B20" i="4" s="1"/>
  <c r="O20" i="4" s="1"/>
  <c r="B11" i="21"/>
  <c r="B13" i="21" s="1"/>
  <c r="B24" i="3"/>
  <c r="B26" i="3" s="1"/>
  <c r="D19" i="3"/>
  <c r="B29" i="22"/>
  <c r="B38" i="22" s="1"/>
  <c r="B14" i="4"/>
  <c r="C59" i="21"/>
  <c r="U17" i="30"/>
  <c r="U13" i="30"/>
  <c r="U16" i="30"/>
  <c r="I24" i="30"/>
  <c r="C15" i="4" s="1"/>
  <c r="F47" i="30"/>
  <c r="O32" i="30"/>
  <c r="K32" i="30"/>
  <c r="H48" i="30"/>
  <c r="I32" i="30"/>
  <c r="M32" i="30"/>
  <c r="Q32" i="30"/>
  <c r="T38" i="30"/>
  <c r="T21" i="30"/>
  <c r="P24" i="30"/>
  <c r="J15" i="4" s="1"/>
  <c r="L23" i="30"/>
  <c r="F9" i="4" s="1"/>
  <c r="F46" i="30"/>
  <c r="N22" i="30"/>
  <c r="J23" i="30"/>
  <c r="D9" i="4" s="1"/>
  <c r="D11" i="4" s="1"/>
  <c r="P31" i="30"/>
  <c r="L31" i="30"/>
  <c r="P22" i="30"/>
  <c r="Q24" i="30"/>
  <c r="K15" i="4" s="1"/>
  <c r="I30" i="30"/>
  <c r="R22" i="30"/>
  <c r="P23" i="30"/>
  <c r="J9" i="4" s="1"/>
  <c r="J11" i="4" s="1"/>
  <c r="I23" i="30"/>
  <c r="S24" i="30"/>
  <c r="M15" i="4" s="1"/>
  <c r="S22" i="30"/>
  <c r="U14" i="30"/>
  <c r="O24" i="30"/>
  <c r="I15" i="4" s="1"/>
  <c r="L24" i="30"/>
  <c r="F15" i="4" s="1"/>
  <c r="R23" i="30"/>
  <c r="L9" i="4" s="1"/>
  <c r="M22" i="30"/>
  <c r="S30" i="30"/>
  <c r="S37" i="30" s="1"/>
  <c r="H46" i="30"/>
  <c r="M46" i="30" s="1"/>
  <c r="T22" i="30"/>
  <c r="T24" i="30"/>
  <c r="N15" i="4" s="1"/>
  <c r="J24" i="30"/>
  <c r="D15" i="4" s="1"/>
  <c r="S21" i="30"/>
  <c r="R21" i="30"/>
  <c r="Q21" i="30"/>
  <c r="P21" i="30"/>
  <c r="O21" i="30"/>
  <c r="N21" i="30"/>
  <c r="M21" i="30"/>
  <c r="L21" i="30"/>
  <c r="K21" i="30"/>
  <c r="J21" i="30"/>
  <c r="I21" i="30"/>
  <c r="O23" i="30"/>
  <c r="O22" i="30"/>
  <c r="L22" i="30"/>
  <c r="J22" i="30"/>
  <c r="N24" i="30"/>
  <c r="H15" i="4" s="1"/>
  <c r="R24" i="30"/>
  <c r="M30" i="30"/>
  <c r="K22" i="30"/>
  <c r="K23" i="30"/>
  <c r="E9" i="4" s="1"/>
  <c r="E11" i="4" s="1"/>
  <c r="L30" i="30"/>
  <c r="P30" i="30"/>
  <c r="N39" i="30"/>
  <c r="F29" i="30"/>
  <c r="F45" i="30"/>
  <c r="D3" i="23"/>
  <c r="C48" i="23"/>
  <c r="C27" i="23"/>
  <c r="C47" i="23"/>
  <c r="C34" i="23"/>
  <c r="C45" i="23"/>
  <c r="C41" i="23"/>
  <c r="C15" i="23"/>
  <c r="C22" i="23"/>
  <c r="C44" i="23"/>
  <c r="C30" i="23"/>
  <c r="C43" i="23"/>
  <c r="C35" i="23"/>
  <c r="C50" i="23"/>
  <c r="C31" i="23"/>
  <c r="C6" i="23"/>
  <c r="C40" i="23"/>
  <c r="C54" i="23"/>
  <c r="C55" i="23"/>
  <c r="C12" i="23"/>
  <c r="C26" i="23"/>
  <c r="C16" i="23"/>
  <c r="C10" i="23"/>
  <c r="E10" i="23" s="1"/>
  <c r="F10" i="23" s="1"/>
  <c r="G10" i="23" s="1"/>
  <c r="C24" i="23"/>
  <c r="C32" i="23"/>
  <c r="C36" i="23"/>
  <c r="C19" i="23"/>
  <c r="C49" i="23"/>
  <c r="C39" i="23"/>
  <c r="C38" i="23"/>
  <c r="C18" i="23"/>
  <c r="C53" i="23"/>
  <c r="C37" i="23"/>
  <c r="C17" i="23"/>
  <c r="C20" i="23"/>
  <c r="C11" i="23"/>
  <c r="C42" i="23"/>
  <c r="C13" i="23"/>
  <c r="C33" i="23"/>
  <c r="C21" i="23"/>
  <c r="C57" i="23"/>
  <c r="C28" i="23"/>
  <c r="C14" i="23"/>
  <c r="C56" i="23"/>
  <c r="C51" i="23"/>
  <c r="C29" i="23"/>
  <c r="C25" i="23"/>
  <c r="C23" i="23"/>
  <c r="C52" i="23"/>
  <c r="C46" i="23"/>
  <c r="C5" i="23"/>
  <c r="B28" i="6"/>
  <c r="D27" i="21"/>
  <c r="D36" i="21"/>
  <c r="D59" i="21"/>
  <c r="D31" i="21"/>
  <c r="D47" i="21"/>
  <c r="O21" i="4"/>
  <c r="C34" i="4"/>
  <c r="O34" i="4" s="1"/>
  <c r="C31" i="21"/>
  <c r="C27" i="21"/>
  <c r="C32" i="4"/>
  <c r="T39" i="30"/>
  <c r="Q46" i="30"/>
  <c r="L46" i="30"/>
  <c r="N46" i="30"/>
  <c r="T46" i="30"/>
  <c r="J46" i="30"/>
  <c r="N37" i="30"/>
  <c r="D27" i="22" l="1"/>
  <c r="D40" i="22" s="1"/>
  <c r="B11" i="4"/>
  <c r="D24" i="3"/>
  <c r="D51" i="21"/>
  <c r="C51" i="21"/>
  <c r="B51" i="21"/>
  <c r="K39" i="30"/>
  <c r="T45" i="30"/>
  <c r="I38" i="30"/>
  <c r="I40" i="30"/>
  <c r="I45" i="30"/>
  <c r="U29" i="30"/>
  <c r="R40" i="30"/>
  <c r="K45" i="30"/>
  <c r="K53" i="30" s="1"/>
  <c r="Q45" i="30"/>
  <c r="Q56" i="30" s="1"/>
  <c r="N45" i="30"/>
  <c r="N53" i="30" s="1"/>
  <c r="L45" i="30"/>
  <c r="J45" i="30"/>
  <c r="J55" i="30" s="1"/>
  <c r="S45" i="30"/>
  <c r="O45" i="30"/>
  <c r="P45" i="30"/>
  <c r="P55" i="30" s="1"/>
  <c r="M45" i="30"/>
  <c r="U49" i="30"/>
  <c r="U47" i="30"/>
  <c r="U33" i="30"/>
  <c r="N40" i="30"/>
  <c r="T37" i="30"/>
  <c r="I37" i="30"/>
  <c r="U51" i="30"/>
  <c r="J38" i="30"/>
  <c r="K37" i="30"/>
  <c r="U35" i="30"/>
  <c r="J40" i="30"/>
  <c r="O37" i="30"/>
  <c r="Q40" i="30"/>
  <c r="J39" i="30"/>
  <c r="J37" i="30"/>
  <c r="S39" i="30"/>
  <c r="K38" i="30"/>
  <c r="Q39" i="30"/>
  <c r="K40" i="30"/>
  <c r="S38" i="30"/>
  <c r="Q38" i="30"/>
  <c r="P40" i="30"/>
  <c r="S40" i="30"/>
  <c r="U31" i="30"/>
  <c r="R46" i="30"/>
  <c r="K46" i="30"/>
  <c r="R37" i="30"/>
  <c r="O38" i="30"/>
  <c r="P39" i="30"/>
  <c r="R38" i="30"/>
  <c r="P46" i="30"/>
  <c r="O18" i="4"/>
  <c r="H24" i="3"/>
  <c r="H26" i="3" s="1"/>
  <c r="B27" i="22"/>
  <c r="B40" i="22" s="1"/>
  <c r="E19" i="3"/>
  <c r="E24" i="3" s="1"/>
  <c r="E26" i="3" s="1"/>
  <c r="B27" i="4"/>
  <c r="B29" i="4" s="1"/>
  <c r="C2" i="4" s="1"/>
  <c r="U32" i="30"/>
  <c r="J48" i="30"/>
  <c r="J53" i="30" s="1"/>
  <c r="Q48" i="30"/>
  <c r="Q55" i="30" s="1"/>
  <c r="L48" i="30"/>
  <c r="P48" i="30"/>
  <c r="M48" i="30"/>
  <c r="M54" i="30" s="1"/>
  <c r="R48" i="30"/>
  <c r="R53" i="30" s="1"/>
  <c r="I48" i="30"/>
  <c r="T48" i="30"/>
  <c r="T56" i="30" s="1"/>
  <c r="S48" i="30"/>
  <c r="N48" i="30"/>
  <c r="O48" i="30"/>
  <c r="K48" i="30"/>
  <c r="U23" i="30"/>
  <c r="C9" i="4"/>
  <c r="C11" i="4" s="1"/>
  <c r="U21" i="30"/>
  <c r="B4" i="21" s="1"/>
  <c r="U24" i="30"/>
  <c r="L38" i="30"/>
  <c r="L39" i="30"/>
  <c r="L40" i="30"/>
  <c r="L37" i="30"/>
  <c r="P38" i="30"/>
  <c r="I9" i="4"/>
  <c r="M37" i="30"/>
  <c r="M38" i="30"/>
  <c r="M39" i="30"/>
  <c r="M40" i="30"/>
  <c r="I46" i="30"/>
  <c r="O46" i="30"/>
  <c r="S46" i="30"/>
  <c r="U22" i="30"/>
  <c r="B5" i="21" s="1"/>
  <c r="L15" i="4"/>
  <c r="O15" i="4" s="1"/>
  <c r="U30" i="30"/>
  <c r="P37" i="30"/>
  <c r="E4" i="6"/>
  <c r="E29" i="6" s="1"/>
  <c r="E3" i="6"/>
  <c r="E28" i="6" s="1"/>
  <c r="C19" i="4" s="1"/>
  <c r="E5" i="6"/>
  <c r="E30" i="6" s="1"/>
  <c r="D11" i="23"/>
  <c r="D32" i="4"/>
  <c r="C16" i="4"/>
  <c r="K56" i="30"/>
  <c r="R56" i="30"/>
  <c r="R54" i="30"/>
  <c r="T53" i="30"/>
  <c r="T55" i="30"/>
  <c r="L56" i="30"/>
  <c r="C50" i="21" l="1"/>
  <c r="C52" i="21" s="1"/>
  <c r="C61" i="21" s="1"/>
  <c r="D50" i="21"/>
  <c r="D52" i="21" s="1"/>
  <c r="D61" i="21" s="1"/>
  <c r="B50" i="21"/>
  <c r="B52" i="21" s="1"/>
  <c r="B61" i="21" s="1"/>
  <c r="D26" i="3"/>
  <c r="Q53" i="30"/>
  <c r="K54" i="30"/>
  <c r="L54" i="30"/>
  <c r="N56" i="30"/>
  <c r="U45" i="30"/>
  <c r="N54" i="30"/>
  <c r="P53" i="30"/>
  <c r="P54" i="30"/>
  <c r="T54" i="30"/>
  <c r="P56" i="30"/>
  <c r="K55" i="30"/>
  <c r="M56" i="30"/>
  <c r="J54" i="30"/>
  <c r="M55" i="30"/>
  <c r="J56" i="30"/>
  <c r="M53" i="30"/>
  <c r="L53" i="30"/>
  <c r="L55" i="30"/>
  <c r="R55" i="30"/>
  <c r="N55" i="30"/>
  <c r="Q54" i="30"/>
  <c r="F19" i="3"/>
  <c r="G19" i="3" s="1"/>
  <c r="G24" i="3" s="1"/>
  <c r="G26" i="3" s="1"/>
  <c r="F24" i="3"/>
  <c r="F26" i="3" s="1"/>
  <c r="G15" i="30"/>
  <c r="G18" i="30"/>
  <c r="U48" i="30"/>
  <c r="G19" i="30"/>
  <c r="O9" i="4"/>
  <c r="U38" i="30"/>
  <c r="C5" i="21" s="1"/>
  <c r="G16" i="30"/>
  <c r="G14" i="30"/>
  <c r="B7" i="21"/>
  <c r="G17" i="30"/>
  <c r="G13" i="30"/>
  <c r="U39" i="30"/>
  <c r="U37" i="30"/>
  <c r="G34" i="30" s="1"/>
  <c r="O55" i="30"/>
  <c r="O53" i="30"/>
  <c r="O54" i="30"/>
  <c r="O56" i="30"/>
  <c r="U40" i="30"/>
  <c r="I55" i="30"/>
  <c r="I53" i="30"/>
  <c r="I54" i="30"/>
  <c r="I56" i="30"/>
  <c r="U46" i="30"/>
  <c r="S55" i="30"/>
  <c r="S53" i="30"/>
  <c r="S54" i="30"/>
  <c r="S56" i="30"/>
  <c r="D19" i="4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C27" i="4"/>
  <c r="C29" i="4" s="1"/>
  <c r="D2" i="4" s="1"/>
  <c r="E11" i="23"/>
  <c r="D16" i="4"/>
  <c r="E32" i="4"/>
  <c r="B63" i="21" l="1"/>
  <c r="I10" i="4"/>
  <c r="I11" i="4" s="1"/>
  <c r="D27" i="4"/>
  <c r="D29" i="4" s="1"/>
  <c r="E2" i="4" s="1"/>
  <c r="O19" i="4"/>
  <c r="F10" i="4"/>
  <c r="F11" i="4" s="1"/>
  <c r="C4" i="21"/>
  <c r="C7" i="21" s="1"/>
  <c r="C63" i="21" s="1"/>
  <c r="G33" i="30"/>
  <c r="G35" i="30"/>
  <c r="G32" i="30"/>
  <c r="U54" i="30"/>
  <c r="D5" i="21" s="1"/>
  <c r="U53" i="30"/>
  <c r="G45" i="30" s="1"/>
  <c r="L24" i="4"/>
  <c r="G31" i="30"/>
  <c r="G30" i="30"/>
  <c r="G29" i="30"/>
  <c r="U56" i="30"/>
  <c r="U55" i="30"/>
  <c r="F11" i="23"/>
  <c r="F32" i="4"/>
  <c r="I24" i="4" l="1"/>
  <c r="F24" i="4"/>
  <c r="L10" i="4"/>
  <c r="L11" i="4" s="1"/>
  <c r="O11" i="4" s="1"/>
  <c r="G49" i="30"/>
  <c r="D4" i="21"/>
  <c r="D7" i="21" s="1"/>
  <c r="D63" i="21" s="1"/>
  <c r="G50" i="30"/>
  <c r="G48" i="30"/>
  <c r="G47" i="30"/>
  <c r="G46" i="30"/>
  <c r="G51" i="30"/>
  <c r="G11" i="23"/>
  <c r="F16" i="4"/>
  <c r="G32" i="4"/>
  <c r="O24" i="4" l="1"/>
  <c r="F27" i="4"/>
  <c r="O10" i="4"/>
  <c r="D12" i="23"/>
  <c r="G16" i="4"/>
  <c r="G27" i="4" s="1"/>
  <c r="H32" i="4"/>
  <c r="I32" i="4" s="1"/>
  <c r="E12" i="23" l="1"/>
  <c r="H10" i="23"/>
  <c r="I10" i="23" s="1"/>
  <c r="I16" i="4"/>
  <c r="I27" i="4" s="1"/>
  <c r="J32" i="4"/>
  <c r="F12" i="23" l="1"/>
  <c r="J16" i="4"/>
  <c r="J27" i="4" s="1"/>
  <c r="K32" i="4"/>
  <c r="G12" i="23" l="1"/>
  <c r="L32" i="4"/>
  <c r="D13" i="23" l="1"/>
  <c r="L16" i="4"/>
  <c r="L27" i="4" s="1"/>
  <c r="M32" i="4"/>
  <c r="E13" i="23" l="1"/>
  <c r="H11" i="23"/>
  <c r="I11" i="23" s="1"/>
  <c r="M16" i="4"/>
  <c r="M27" i="4" s="1"/>
  <c r="N32" i="4"/>
  <c r="F13" i="23" l="1"/>
  <c r="O32" i="4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D3" i="6" s="1"/>
  <c r="D28" i="6" s="1"/>
  <c r="B64" i="21" s="1"/>
  <c r="B67" i="21" s="1"/>
  <c r="H19" i="23"/>
  <c r="I19" i="23" s="1"/>
  <c r="B69" i="21" l="1"/>
  <c r="B70" i="21" s="1"/>
  <c r="G2" i="23"/>
  <c r="F21" i="23"/>
  <c r="G21" i="23" l="1"/>
  <c r="C3" i="6"/>
  <c r="B77" i="21"/>
  <c r="B71" i="21"/>
  <c r="E33" i="4"/>
  <c r="H33" i="4" l="1"/>
  <c r="E16" i="4"/>
  <c r="C28" i="6"/>
  <c r="B4" i="6"/>
  <c r="B72" i="21"/>
  <c r="D22" i="23"/>
  <c r="E22" i="23" l="1"/>
  <c r="F22" i="23" s="1"/>
  <c r="H20" i="23"/>
  <c r="I20" i="23" s="1"/>
  <c r="B100" i="21"/>
  <c r="B84" i="21"/>
  <c r="B86" i="21" s="1"/>
  <c r="B29" i="6"/>
  <c r="H16" i="4"/>
  <c r="K33" i="4"/>
  <c r="G22" i="23" l="1"/>
  <c r="N33" i="4"/>
  <c r="N16" i="4" s="1"/>
  <c r="K16" i="4"/>
  <c r="D94" i="21"/>
  <c r="O16" i="4" l="1"/>
  <c r="D95" i="21"/>
  <c r="O33" i="4"/>
  <c r="O35" i="4" s="1"/>
  <c r="D23" i="23"/>
  <c r="D96" i="21" l="1"/>
  <c r="D97" i="21" s="1"/>
  <c r="E23" i="23"/>
  <c r="F23" i="23" s="1"/>
  <c r="H21" i="23"/>
  <c r="I21" i="23" s="1"/>
  <c r="B102" i="21" l="1"/>
  <c r="B87" i="21" s="1"/>
  <c r="B73" i="21" s="1"/>
  <c r="G23" i="23"/>
  <c r="B103" i="21" l="1"/>
  <c r="B104" i="21"/>
  <c r="B88" i="21" s="1"/>
  <c r="D24" i="23"/>
  <c r="E25" i="4"/>
  <c r="B74" i="21"/>
  <c r="B76" i="21" s="1"/>
  <c r="B80" i="21" s="1"/>
  <c r="B81" i="21" s="1"/>
  <c r="H25" i="4" l="1"/>
  <c r="E27" i="4"/>
  <c r="E24" i="23"/>
  <c r="F24" i="23" s="1"/>
  <c r="H22" i="23"/>
  <c r="I22" i="23" s="1"/>
  <c r="E29" i="4" l="1"/>
  <c r="F2" i="4" s="1"/>
  <c r="F29" i="4" s="1"/>
  <c r="G2" i="4" s="1"/>
  <c r="G29" i="4" s="1"/>
  <c r="H2" i="4" s="1"/>
  <c r="G24" i="23"/>
  <c r="K25" i="4"/>
  <c r="H27" i="4"/>
  <c r="H29" i="4" l="1"/>
  <c r="I2" i="4" s="1"/>
  <c r="I29" i="4" s="1"/>
  <c r="J2" i="4" s="1"/>
  <c r="J29" i="4" s="1"/>
  <c r="K2" i="4" s="1"/>
  <c r="D25" i="23"/>
  <c r="N25" i="4"/>
  <c r="N27" i="4" s="1"/>
  <c r="K27" i="4"/>
  <c r="O27" i="4" l="1"/>
  <c r="O29" i="4" s="1"/>
  <c r="O25" i="4"/>
  <c r="E25" i="23"/>
  <c r="F25" i="23" s="1"/>
  <c r="H23" i="23"/>
  <c r="I23" i="23" s="1"/>
  <c r="K29" i="4"/>
  <c r="L2" i="4" s="1"/>
  <c r="L29" i="4" s="1"/>
  <c r="M2" i="4" s="1"/>
  <c r="M29" i="4" s="1"/>
  <c r="N2" i="4" s="1"/>
  <c r="N29" i="4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D4" i="6" s="1"/>
  <c r="D29" i="6" s="1"/>
  <c r="C64" i="21" s="1"/>
  <c r="C67" i="21" s="1"/>
  <c r="H31" i="23"/>
  <c r="I31" i="23" s="1"/>
  <c r="C69" i="21" l="1"/>
  <c r="C70" i="21" s="1"/>
  <c r="G3" i="23"/>
  <c r="G33" i="23"/>
  <c r="C77" i="21" l="1"/>
  <c r="C4" i="6"/>
  <c r="D34" i="23"/>
  <c r="C71" i="21"/>
  <c r="C72" i="21" s="1"/>
  <c r="C84" i="21" l="1"/>
  <c r="C86" i="21" s="1"/>
  <c r="C100" i="21"/>
  <c r="E34" i="23"/>
  <c r="F34" i="23" s="1"/>
  <c r="H32" i="23"/>
  <c r="I32" i="23" s="1"/>
  <c r="C29" i="6"/>
  <c r="B5" i="6"/>
  <c r="B30" i="6" s="1"/>
  <c r="G34" i="23" l="1"/>
  <c r="E93" i="21"/>
  <c r="D35" i="23" l="1"/>
  <c r="E94" i="21"/>
  <c r="E95" i="21" s="1"/>
  <c r="E96" i="21" s="1"/>
  <c r="E97" i="21" l="1"/>
  <c r="C102" i="21" s="1"/>
  <c r="E35" i="23"/>
  <c r="F35" i="23" s="1"/>
  <c r="H33" i="23"/>
  <c r="I33" i="23" s="1"/>
  <c r="C104" i="21" l="1"/>
  <c r="C88" i="21" s="1"/>
  <c r="C87" i="21"/>
  <c r="C73" i="21" s="1"/>
  <c r="C103" i="21"/>
  <c r="G35" i="23"/>
  <c r="D36" i="23" l="1"/>
  <c r="C74" i="21"/>
  <c r="C76" i="21" s="1"/>
  <c r="C80" i="21" s="1"/>
  <c r="C81" i="21" s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D5" i="6" s="1"/>
  <c r="D30" i="6" s="1"/>
  <c r="D64" i="21" s="1"/>
  <c r="D67" i="21" s="1"/>
  <c r="D69" i="21" s="1"/>
  <c r="D70" i="21" s="1"/>
  <c r="H43" i="23"/>
  <c r="I43" i="23" s="1"/>
  <c r="G4" i="23" l="1"/>
  <c r="G45" i="23"/>
  <c r="D71" i="21"/>
  <c r="D72" i="21" s="1"/>
  <c r="D46" i="23" l="1"/>
  <c r="D77" i="21"/>
  <c r="C5" i="6"/>
  <c r="C30" i="6" s="1"/>
  <c r="D84" i="21"/>
  <c r="D86" i="21" s="1"/>
  <c r="D100" i="21"/>
  <c r="F93" i="21" l="1"/>
  <c r="E46" i="23"/>
  <c r="F46" i="23" s="1"/>
  <c r="H44" i="23"/>
  <c r="I44" i="23" s="1"/>
  <c r="G46" i="23" l="1"/>
  <c r="F94" i="21"/>
  <c r="D47" i="23" l="1"/>
  <c r="F95" i="21"/>
  <c r="F96" i="21" s="1"/>
  <c r="F97" i="21" l="1"/>
  <c r="D102" i="21" s="1"/>
  <c r="E47" i="23"/>
  <c r="F47" i="23" s="1"/>
  <c r="H45" i="23"/>
  <c r="I45" i="23" s="1"/>
  <c r="D104" i="21" l="1"/>
  <c r="D88" i="21" s="1"/>
  <c r="D87" i="21"/>
  <c r="D73" i="21" s="1"/>
  <c r="D103" i="21"/>
  <c r="G47" i="23"/>
  <c r="D48" i="23" l="1"/>
  <c r="D74" i="21"/>
  <c r="D76" i="21" s="1"/>
  <c r="D80" i="21" s="1"/>
  <c r="D81" i="21" s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70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<sst xmlns="http://schemas.openxmlformats.org/spreadsheetml/2006/main" count="498" uniqueCount="352">
  <si>
    <t>Taux</t>
  </si>
  <si>
    <t>Amortiss/an</t>
  </si>
  <si>
    <t>ENTREES</t>
  </si>
  <si>
    <t>Total entrées</t>
  </si>
  <si>
    <t>SORTIES</t>
  </si>
  <si>
    <t>Investissements</t>
  </si>
  <si>
    <t>Total sorties</t>
  </si>
  <si>
    <t>Situation fin de mois</t>
  </si>
  <si>
    <t>Capital</t>
  </si>
  <si>
    <t>Remb cap/an</t>
  </si>
  <si>
    <t>Année</t>
  </si>
  <si>
    <t>Interêts/an</t>
  </si>
  <si>
    <t>Immobilisations incorporelles</t>
  </si>
  <si>
    <t>Immobilisations corporelles</t>
  </si>
  <si>
    <t>départ</t>
  </si>
  <si>
    <t>Solde TVA à payer</t>
  </si>
  <si>
    <t>Solde TVA à récupérer</t>
  </si>
  <si>
    <t>Totaux</t>
  </si>
  <si>
    <t>Val résid. 1</t>
  </si>
  <si>
    <t>Val resid. 2</t>
  </si>
  <si>
    <t>Mensualité</t>
  </si>
  <si>
    <t>FINANCEMENTS</t>
  </si>
  <si>
    <t>Frais de constitution</t>
  </si>
  <si>
    <t>TOTAL</t>
  </si>
  <si>
    <t>Ventes htva</t>
  </si>
  <si>
    <t>Achats htva</t>
  </si>
  <si>
    <t>Ventes tvac</t>
  </si>
  <si>
    <t>AN 2</t>
  </si>
  <si>
    <t>AN 1</t>
  </si>
  <si>
    <t>Total AN 2</t>
  </si>
  <si>
    <t>Ventes</t>
  </si>
  <si>
    <t>Part C.A.</t>
  </si>
  <si>
    <t>Frais généraux mensuels</t>
  </si>
  <si>
    <t>Frais généraux annuels</t>
  </si>
  <si>
    <t>Pour mémoire</t>
  </si>
  <si>
    <t xml:space="preserve"> </t>
  </si>
  <si>
    <t>Sous-total corporelles</t>
  </si>
  <si>
    <t>Sous-total incorporelles</t>
  </si>
  <si>
    <t>Sous-total constitution</t>
  </si>
  <si>
    <t>Immobilisations en leasing</t>
  </si>
  <si>
    <t>Remboursement emprunt &amp; leasing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</si>
  <si>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</si>
  <si>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</si>
  <si>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</si>
  <si>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</si>
  <si>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</si>
  <si>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</si>
  <si>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</si>
  <si>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</si>
  <si>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</si>
  <si>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</si>
  <si>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</si>
  <si>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</si>
  <si>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Rémunérations salariés</t>
  </si>
  <si>
    <t>Rémunérations associés</t>
  </si>
  <si>
    <t>Versements anticipés d'impots</t>
  </si>
  <si>
    <t>An 1</t>
  </si>
  <si>
    <t>An 2</t>
  </si>
  <si>
    <t>Bénéfice brut d'exploitation</t>
  </si>
  <si>
    <t>CHARGES PROFESSIONNELLES</t>
  </si>
  <si>
    <t>Total frais de véhicule</t>
  </si>
  <si>
    <t>Total frais de publicité</t>
  </si>
  <si>
    <t>Total des assurances</t>
  </si>
  <si>
    <t>Total amortissements</t>
  </si>
  <si>
    <t>Total frais divers</t>
  </si>
  <si>
    <t>AFFECTATIONS</t>
  </si>
  <si>
    <t>1. Frais de constitution</t>
  </si>
  <si>
    <t>1. Apports propres</t>
  </si>
  <si>
    <t>3.1 Garantie locatives</t>
  </si>
  <si>
    <t>3.2 Cautions gaz-électricité</t>
  </si>
  <si>
    <t>4.1 Achat de terrain</t>
  </si>
  <si>
    <t>4.2 Coût de construction d'immeuble</t>
  </si>
  <si>
    <t>4.3 Aménagement ou transformation d'immeuble</t>
  </si>
  <si>
    <t>4.4 Achat de matériel</t>
  </si>
  <si>
    <t>4.5 Achat de matériel roulant</t>
  </si>
  <si>
    <t>6. Trésorerie minimale</t>
  </si>
  <si>
    <t>7. Frais de lancement</t>
  </si>
  <si>
    <t>TOTAL AFFECTATIONS</t>
  </si>
  <si>
    <t>TOTAL FINANCEMENTS</t>
  </si>
  <si>
    <t>3. Immobilisations financières</t>
  </si>
  <si>
    <t>Carburant</t>
  </si>
  <si>
    <t>Total frais de personnel/associés</t>
  </si>
  <si>
    <t>Charges financières d'emprunt</t>
  </si>
  <si>
    <t>2.1 Pas de porte</t>
  </si>
  <si>
    <t>1.2 Autres</t>
  </si>
  <si>
    <t>Total charges financières</t>
  </si>
  <si>
    <t>3.3 Autres</t>
  </si>
  <si>
    <t>Garantie locative</t>
  </si>
  <si>
    <t>Autres garanties</t>
  </si>
  <si>
    <t>PRODUITS</t>
  </si>
  <si>
    <t>Autres produits</t>
  </si>
  <si>
    <t>Total autres produits</t>
  </si>
  <si>
    <t>Total charges de locations</t>
  </si>
  <si>
    <t>4. Immobilisations corporelles</t>
  </si>
  <si>
    <t>Frais bancaires</t>
  </si>
  <si>
    <t>Comptabilité</t>
  </si>
  <si>
    <t>Situation début de mois</t>
  </si>
  <si>
    <t>Assurances diverses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</si>
  <si>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</si>
  <si>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</si>
  <si>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</si>
  <si>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</si>
  <si>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</si>
  <si>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</si>
  <si>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</si>
  <si>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</si>
  <si>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</si>
  <si>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</si>
  <si>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</si>
  <si>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</si>
  <si>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</si>
  <si>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</si>
  <si>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PU Ventes htva</t>
  </si>
  <si>
    <t>PU Achats htva</t>
  </si>
  <si>
    <t>Variation</t>
  </si>
  <si>
    <t>5. Stock initial</t>
  </si>
  <si>
    <t>Achats marchandises</t>
  </si>
  <si>
    <t>total frais de bureau et petit matériel</t>
  </si>
  <si>
    <t>Petit matériel</t>
  </si>
  <si>
    <t>Inscription BCE et immatriculation TVA</t>
  </si>
  <si>
    <t>Val resid. 3</t>
  </si>
  <si>
    <t>AN 3</t>
  </si>
  <si>
    <t>An 3</t>
  </si>
  <si>
    <t>Total AN 3</t>
  </si>
  <si>
    <t>Assurance véhicule</t>
  </si>
  <si>
    <t>Loyer</t>
  </si>
  <si>
    <t>Taxes régionales + taxes d'exploitation</t>
  </si>
  <si>
    <t>4.5 matériel roulant</t>
  </si>
  <si>
    <t>Leasing (sur 4 ans)</t>
  </si>
  <si>
    <t>Achat d'un bien par leasing</t>
  </si>
  <si>
    <t>Préc Immob à charge proprietaire</t>
  </si>
  <si>
    <t>Assurance vols, …</t>
  </si>
  <si>
    <t>RC exploitation, assurance incendies</t>
  </si>
  <si>
    <t>Impôts sur les revenus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</si>
  <si>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</si>
  <si>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</si>
  <si>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</si>
  <si>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</si>
  <si>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</si>
  <si>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</si>
  <si>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</si>
  <si>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</si>
  <si>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</si>
  <si>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</si>
  <si>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</si>
  <si>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</si>
  <si>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Produits/Services</t>
  </si>
  <si>
    <t>2. Immobilisations incorporelles</t>
  </si>
  <si>
    <t>Rémunérations employés (cout total employeur)</t>
  </si>
  <si>
    <t>Compte de résultats</t>
  </si>
  <si>
    <t>Frais de téléphonie (gsm, internet, …)</t>
  </si>
  <si>
    <t>Fournisseurs</t>
  </si>
  <si>
    <t>Crédits bancaires court terme</t>
  </si>
  <si>
    <t>Autres experts</t>
  </si>
  <si>
    <t>Packaging - Emballages</t>
  </si>
  <si>
    <t>Frais divers - SABAM, AFSCA, …</t>
  </si>
  <si>
    <t>Bénéfice courant avant impôts</t>
  </si>
  <si>
    <t>Charges financières de leasing</t>
  </si>
  <si>
    <t xml:space="preserve">Entretien </t>
  </si>
  <si>
    <t>Actifs Immobilisés (1+2+3+4)</t>
  </si>
  <si>
    <t>Actifs Circulants (5+6+7)</t>
  </si>
  <si>
    <t>Capitaux Court terme (4)</t>
  </si>
  <si>
    <t>Quantités</t>
  </si>
  <si>
    <t>2. Subsides</t>
  </si>
  <si>
    <t>Capitaux Long terme (1+2+3)</t>
  </si>
  <si>
    <t>PREVISIONS DE RENTABILITE</t>
  </si>
  <si>
    <t>Total des frais professionnels</t>
  </si>
  <si>
    <t>Revenu professionnel net avant impôts</t>
  </si>
  <si>
    <t>Revenu professionnel net</t>
  </si>
  <si>
    <t>Détails investissements</t>
  </si>
  <si>
    <t>Quantité</t>
  </si>
  <si>
    <t>devis/facture</t>
  </si>
  <si>
    <t>AMENAGEMENT</t>
  </si>
  <si>
    <t>nom</t>
  </si>
  <si>
    <t>Prix unitaire HTVA</t>
  </si>
  <si>
    <r>
      <t xml:space="preserve">Quantités par </t>
    </r>
    <r>
      <rPr>
        <b/>
        <sz val="8"/>
        <rFont val="Arial Unicode MS"/>
        <family val="2"/>
      </rPr>
      <t>mois</t>
    </r>
  </si>
  <si>
    <t>Total AN1</t>
  </si>
  <si>
    <t>Total</t>
  </si>
  <si>
    <t>Trésorerie</t>
  </si>
  <si>
    <t>Ressources humaines</t>
  </si>
  <si>
    <t>Employé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</si>
  <si>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</si>
  <si>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</si>
  <si>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</si>
  <si>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</si>
  <si>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</si>
  <si>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</si>
  <si>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</si>
  <si>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Revenu avant impôt</t>
  </si>
  <si>
    <t>IPP</t>
  </si>
  <si>
    <t>Revenu net annuel</t>
  </si>
  <si>
    <t>Taux moyen d'imposition</t>
  </si>
  <si>
    <t>Salaire brut mensuel</t>
  </si>
  <si>
    <t>1.1 Inscription BCE et TVA</t>
  </si>
  <si>
    <t>TVA applicable</t>
  </si>
  <si>
    <t>Apports en nature</t>
  </si>
  <si>
    <t>Autres</t>
  </si>
  <si>
    <t>Crédit d'investissement 1</t>
  </si>
  <si>
    <t>Crédit d'investissement 2</t>
  </si>
  <si>
    <t>Crédit d'investissement 3</t>
  </si>
  <si>
    <t>Capacité de remboursement</t>
  </si>
  <si>
    <t>TVA sur Achat</t>
  </si>
  <si>
    <t>TVA sur Ventes</t>
  </si>
  <si>
    <t>encoder manuellement</t>
  </si>
  <si>
    <t>ne pas encoder</t>
  </si>
  <si>
    <t>PLAN D’AFFECTATION (TVAC)</t>
  </si>
  <si>
    <t>7.1 publicité de démarrage</t>
  </si>
  <si>
    <t>Montant TVAC</t>
  </si>
  <si>
    <t>Commentaires</t>
  </si>
  <si>
    <t>Base de calcul Inasti</t>
  </si>
  <si>
    <t>Produit/service 6</t>
  </si>
  <si>
    <t>Produit/service 7</t>
  </si>
  <si>
    <t>TVA Sur achat</t>
  </si>
  <si>
    <t>TVA sur vente</t>
  </si>
  <si>
    <t xml:space="preserve">Achats tvac </t>
  </si>
  <si>
    <t xml:space="preserve">Ventes tvac </t>
  </si>
  <si>
    <t>Hypothèses de ventes</t>
  </si>
  <si>
    <t>Explication du calcul du chiffre d'affaires</t>
  </si>
  <si>
    <t>TVA Applicable</t>
  </si>
  <si>
    <t>TOTAL HTVA</t>
  </si>
  <si>
    <t>TOTAL TVAC</t>
  </si>
  <si>
    <t>Base HTVA</t>
  </si>
  <si>
    <t>4.6 Achat d'un bien par leasing</t>
  </si>
  <si>
    <t>4.7 Autres investissements matériels</t>
  </si>
  <si>
    <t>apport en espèces</t>
  </si>
  <si>
    <t>subsides</t>
  </si>
  <si>
    <t>Emprunts à plus d'un an</t>
  </si>
  <si>
    <t>Emprunts à moins d'un an</t>
  </si>
  <si>
    <t>Subsides</t>
  </si>
  <si>
    <t>Achats tvac</t>
  </si>
  <si>
    <t>Remboursement Crédits</t>
  </si>
  <si>
    <t>1.2 Apports en nature</t>
  </si>
  <si>
    <t>1.1 Apports en espèces</t>
  </si>
  <si>
    <t>Marchandises / Matières premières</t>
  </si>
  <si>
    <t>Demander simulation à son secrétariat social pour préciser les coûts salariaux</t>
  </si>
  <si>
    <t>Code Couleur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</si>
  <si>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</si>
  <si>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</si>
  <si>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</si>
  <si>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</si>
  <si>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</si>
  <si>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Stock initial</t>
  </si>
  <si>
    <t>Frais généraux trimestriels - cotisations sociales ajustées</t>
  </si>
  <si>
    <t>Chiffre d'affaires tvac</t>
  </si>
  <si>
    <t>Crédit 1</t>
  </si>
  <si>
    <t>Crédit 2</t>
  </si>
  <si>
    <t>Crédit 3</t>
  </si>
  <si>
    <t>5) Détails Stocks</t>
  </si>
  <si>
    <t>6) RH</t>
  </si>
  <si>
    <t>Total charges d'installation</t>
  </si>
  <si>
    <t>Enregistrement bail</t>
  </si>
  <si>
    <t>Electro Test</t>
  </si>
  <si>
    <t>Visite pompiers</t>
  </si>
  <si>
    <t>Loyer mensuel</t>
  </si>
  <si>
    <t>Cash disponible</t>
  </si>
  <si>
    <t>4.6 Achat d'un bien par leasing (4 ans)</t>
  </si>
  <si>
    <t>4.4 Achat de matériel + mobilier (prof)</t>
  </si>
  <si>
    <t>MATERIEL+ MOBILIER PROF</t>
  </si>
  <si>
    <t>Secrétariat social</t>
  </si>
  <si>
    <t>Frais de gestion (3,95% des cotisations sociales)</t>
  </si>
  <si>
    <t>Salaire mensuel disponible</t>
  </si>
  <si>
    <t>Eau</t>
  </si>
  <si>
    <t>Electricité</t>
  </si>
  <si>
    <t>Gaz</t>
  </si>
  <si>
    <t>taux de réalisation</t>
  </si>
  <si>
    <t>Coefficient</t>
  </si>
  <si>
    <t>Immobilisations frais de constitution</t>
  </si>
  <si>
    <t>Remboursement Leasing</t>
  </si>
  <si>
    <t>Aide à la consultance</t>
  </si>
  <si>
    <t>Aide aux investissements</t>
  </si>
  <si>
    <t>2.2. Site Internet</t>
  </si>
  <si>
    <t>2.4. Brevets</t>
  </si>
  <si>
    <t>2.3. Licences</t>
  </si>
  <si>
    <t>EcoTips</t>
  </si>
  <si>
    <t>N° Tips</t>
  </si>
  <si>
    <t>Conseils en Or</t>
  </si>
  <si>
    <t>Choix des aliments</t>
  </si>
  <si>
    <t>55, 56, 57, 233</t>
  </si>
  <si>
    <t xml:space="preserve">Economie d'énergie - certificat PEB </t>
  </si>
  <si>
    <t xml:space="preserve">A créer </t>
  </si>
  <si>
    <t>Taxes - déchets</t>
  </si>
  <si>
    <t>34/ 36, 126</t>
  </si>
  <si>
    <t>Limiter sa consommation d'eau</t>
  </si>
  <si>
    <t>Choix du combustible - installation</t>
  </si>
  <si>
    <t>7, 122</t>
  </si>
  <si>
    <t>Electricité verte</t>
  </si>
  <si>
    <t>170, 59</t>
  </si>
  <si>
    <t>Achat - transport alternatif</t>
  </si>
  <si>
    <t>117, 119, 263</t>
  </si>
  <si>
    <t xml:space="preserve">A développer </t>
  </si>
  <si>
    <t>115, 120</t>
  </si>
  <si>
    <t>Gestion du matériel - fournitures durables</t>
  </si>
  <si>
    <t>103, 244, 237</t>
  </si>
  <si>
    <t>Fournitures durables</t>
  </si>
  <si>
    <t>89, 102,259, 101</t>
  </si>
  <si>
    <t>Supports de communication</t>
  </si>
  <si>
    <t>253, 96, 98</t>
  </si>
  <si>
    <t>Promotion écologique</t>
  </si>
  <si>
    <t>149, 253, 241, 98</t>
  </si>
  <si>
    <t>A créer</t>
  </si>
  <si>
    <t>Comportement d'achats - emballage</t>
  </si>
  <si>
    <t>23, 202</t>
  </si>
  <si>
    <t>A créer : Crowdfunding, syst.alternatif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</si>
  <si>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</si>
  <si>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</si>
  <si>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</si>
  <si>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</si>
  <si>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</si>
  <si>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EcoTips sur :</t>
  </si>
  <si>
    <t>Achat et consommation d'énergie</t>
  </si>
  <si>
    <t>Réfrigération</t>
  </si>
  <si>
    <t>Achat - frigo</t>
  </si>
  <si>
    <t>Seconde main</t>
  </si>
  <si>
    <t>Eclairage</t>
  </si>
  <si>
    <t>Promotion</t>
  </si>
  <si>
    <t>Communication - matériel</t>
  </si>
  <si>
    <t>Equipement</t>
  </si>
  <si>
    <t>Equipement cuisine</t>
  </si>
  <si>
    <t>Isolation</t>
  </si>
  <si>
    <t>Pollution intérieure</t>
  </si>
  <si>
    <t>Mobilier d'occasion</t>
  </si>
  <si>
    <t>Mobilier - occasion</t>
  </si>
  <si>
    <t>MODE D'EMPLOI</t>
  </si>
  <si>
    <t>Cotisations sociales (20,5%/an)</t>
  </si>
  <si>
    <t>Revenu annuel brut en tant que salarié</t>
  </si>
  <si>
    <t xml:space="preserve">3. Crowdfunding </t>
  </si>
  <si>
    <t xml:space="preserve">3.1. Crowdfunding </t>
  </si>
  <si>
    <t>4. Emprunts à plus d'un an</t>
  </si>
  <si>
    <t>5. Emprunts à moins d'un an</t>
  </si>
  <si>
    <t xml:space="preserve">Crowdfunding </t>
  </si>
  <si>
    <t>Crowdfunding</t>
  </si>
  <si>
    <t>année 1</t>
  </si>
  <si>
    <t xml:space="preserve">année2 </t>
  </si>
  <si>
    <t>année3</t>
  </si>
  <si>
    <t>Début de la tranche</t>
  </si>
  <si>
    <t>Fin de la tranche</t>
  </si>
  <si>
    <t>Revenu taxé à cette tranche</t>
  </si>
  <si>
    <t>taux d'imposition moyen</t>
  </si>
  <si>
    <t>Total revenu</t>
  </si>
  <si>
    <t>Frais de bureau ( carte de visite ,…)</t>
  </si>
  <si>
    <t>Produit/service 1</t>
  </si>
  <si>
    <t>Produit/service 2</t>
  </si>
  <si>
    <t>Produit/service 3</t>
  </si>
  <si>
    <t>Produit/service 4</t>
  </si>
  <si>
    <t>Produit/service 5</t>
  </si>
  <si>
    <t>Courrier</t>
  </si>
  <si>
    <t xml:space="preserve">Publicité </t>
  </si>
  <si>
    <t xml:space="preserve">Frais de réception </t>
  </si>
  <si>
    <t>Location terminal Bancontact/Mistercash</t>
  </si>
  <si>
    <t xml:space="preserve">Achat de marchandises tvac </t>
  </si>
  <si>
    <t>Frais généraux (hors emprunt : petit matériel, installation, location, véhicule, bureau pub etc.)</t>
  </si>
  <si>
    <t xml:space="preserve">Caution gaz-électricité - Eau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</si>
</sst>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  <numFmt numFmtId="176" formatCode="#,##0\ [$€-1];[Red]\-#,##0\ [$€-1]"/>
  </numFmts>
  <fonts count="48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b/>
      <sz val="9"/>
      <color theme="1"/>
      <name val="Arial Unicode MS"/>
      <family val="2"/>
    </font>
    <font>
      <sz val="8"/>
      <name val="Arial Unicode MS"/>
    </font>
    <font>
      <sz val="8"/>
      <name val="Arial"/>
      <family val="2"/>
    </font>
    <font>
      <b/>
      <sz val="9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590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9" fontId="24" fillId="3" borderId="0" xfId="0" applyNumberFormat="1" applyFont="1" applyFill="1" applyProtection="1"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2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24" fillId="9" borderId="4" xfId="5" applyFill="1" applyBorder="1" applyAlignment="1">
      <alignment horizontal="center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165" fontId="2" fillId="0" borderId="0" xfId="3" applyFont="1" applyBorder="1" applyAlignment="1">
      <alignment horizontal="center"/>
    </xf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0" fontId="17" fillId="0" borderId="0" xfId="5" applyFont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0" fontId="24" fillId="0" borderId="23" xfId="5" applyBorder="1" applyAlignment="1">
      <alignment vertical="top" wrapText="1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9" fillId="8" borderId="21" xfId="2" applyFont="1" applyFill="1" applyBorder="1" applyAlignment="1">
      <alignment horizontal="right" indent="1"/>
    </xf>
    <xf numFmtId="165" fontId="32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24" fillId="0" borderId="49" xfId="5" applyBorder="1"/>
    <xf numFmtId="0" fontId="24" fillId="0" borderId="50" xfId="5" applyBorder="1"/>
    <xf numFmtId="0" fontId="24" fillId="0" borderId="51" xfId="5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6" fillId="0" borderId="0" xfId="5" applyFont="1"/>
    <xf numFmtId="175" fontId="16" fillId="0" borderId="51" xfId="5" applyNumberFormat="1" applyFont="1" applyBorder="1"/>
    <xf numFmtId="0" fontId="24" fillId="0" borderId="8" xfId="5" applyBorder="1"/>
    <xf numFmtId="0" fontId="24" fillId="0" borderId="0" xfId="5" applyAlignment="1">
      <alignment horizontal="right"/>
    </xf>
    <xf numFmtId="9" fontId="24" fillId="0" borderId="0" xfId="5" applyNumberFormat="1"/>
    <xf numFmtId="176" fontId="25" fillId="0" borderId="0" xfId="5" applyNumberFormat="1" applyFont="1"/>
    <xf numFmtId="10" fontId="25" fillId="0" borderId="0" xfId="5" applyNumberFormat="1" applyFont="1"/>
    <xf numFmtId="0" fontId="24" fillId="0" borderId="18" xfId="5" applyBorder="1"/>
    <xf numFmtId="0" fontId="24" fillId="0" borderId="11" xfId="5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176" fontId="25" fillId="8" borderId="4" xfId="5" applyNumberFormat="1" applyFont="1" applyFill="1" applyBorder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2" fillId="7" borderId="56" xfId="2" applyFont="1" applyFill="1" applyBorder="1"/>
    <xf numFmtId="165" fontId="32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2" fillId="7" borderId="24" xfId="2" applyFont="1" applyFill="1" applyBorder="1"/>
    <xf numFmtId="165" fontId="32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0" fontId="24" fillId="0" borderId="0" xfId="0" applyFont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24" fillId="11" borderId="9" xfId="2" applyFont="1" applyFill="1" applyBorder="1"/>
    <xf numFmtId="165" fontId="24" fillId="11" borderId="18" xfId="2" applyFont="1" applyFill="1" applyBorder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72" fontId="30" fillId="8" borderId="0" xfId="7" applyNumberFormat="1" applyFont="1" applyFill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3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9" fontId="9" fillId="8" borderId="4" xfId="7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0" fontId="24" fillId="0" borderId="8" xfId="5" applyBorder="1" applyAlignment="1">
      <alignment vertical="top" wrapText="1"/>
    </xf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5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7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7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7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7" fillId="0" borderId="76" xfId="9" applyNumberFormat="1" applyFont="1" applyBorder="1" applyAlignment="1" applyProtection="1"/>
    <xf numFmtId="165" fontId="37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7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8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8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8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9" fillId="0" borderId="78" xfId="5" applyFont="1" applyBorder="1"/>
    <xf numFmtId="0" fontId="40" fillId="0" borderId="79" xfId="5" applyFont="1" applyBorder="1"/>
    <xf numFmtId="0" fontId="40" fillId="0" borderId="80" xfId="5" applyFont="1" applyBorder="1"/>
    <xf numFmtId="0" fontId="40" fillId="0" borderId="81" xfId="5" applyFont="1" applyBorder="1"/>
    <xf numFmtId="0" fontId="38" fillId="0" borderId="0" xfId="9" applyFont="1" applyBorder="1" applyAlignment="1" applyProtection="1"/>
    <xf numFmtId="0" fontId="40" fillId="0" borderId="82" xfId="5" applyFont="1" applyBorder="1"/>
    <xf numFmtId="0" fontId="40" fillId="0" borderId="81" xfId="5" applyFont="1" applyBorder="1" applyAlignment="1">
      <alignment vertical="center"/>
    </xf>
    <xf numFmtId="0" fontId="41" fillId="0" borderId="0" xfId="9" applyFont="1" applyBorder="1" applyAlignment="1" applyProtection="1"/>
    <xf numFmtId="0" fontId="40" fillId="0" borderId="83" xfId="5" applyFont="1" applyBorder="1" applyAlignment="1">
      <alignment vertical="center"/>
    </xf>
    <xf numFmtId="0" fontId="38" fillId="0" borderId="84" xfId="9" applyFont="1" applyBorder="1" applyAlignment="1" applyProtection="1"/>
    <xf numFmtId="0" fontId="40" fillId="0" borderId="85" xfId="5" applyFont="1" applyBorder="1"/>
    <xf numFmtId="0" fontId="24" fillId="0" borderId="0" xfId="5" applyAlignment="1">
      <alignment vertical="center"/>
    </xf>
    <xf numFmtId="0" fontId="40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 indent="1"/>
    </xf>
    <xf numFmtId="165" fontId="32" fillId="11" borderId="24" xfId="2" applyFont="1" applyFill="1" applyBorder="1" applyAlignment="1">
      <alignment horizontal="right" indent="1"/>
    </xf>
    <xf numFmtId="0" fontId="1" fillId="0" borderId="8" xfId="5" applyFont="1" applyBorder="1"/>
    <xf numFmtId="165" fontId="44" fillId="11" borderId="24" xfId="2" applyFont="1" applyFill="1" applyBorder="1" applyAlignment="1">
      <alignment horizontal="right" indent="1"/>
    </xf>
    <xf numFmtId="165" fontId="9" fillId="11" borderId="9" xfId="3" applyFont="1" applyFill="1" applyBorder="1" applyProtection="1">
      <protection locked="0"/>
    </xf>
    <xf numFmtId="165" fontId="2" fillId="8" borderId="9" xfId="2" applyFont="1" applyFill="1" applyBorder="1" applyProtection="1">
      <protection locked="0"/>
    </xf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165" fontId="6" fillId="0" borderId="86" xfId="2" applyFont="1" applyBorder="1"/>
    <xf numFmtId="165" fontId="9" fillId="0" borderId="86" xfId="2" applyFont="1" applyBorder="1"/>
    <xf numFmtId="166" fontId="45" fillId="8" borderId="4" xfId="3" applyNumberFormat="1" applyFont="1" applyFill="1" applyBorder="1" applyProtection="1">
      <protection locked="0"/>
    </xf>
    <xf numFmtId="165" fontId="32" fillId="7" borderId="1" xfId="2" applyFont="1" applyFill="1" applyBorder="1"/>
    <xf numFmtId="165" fontId="44" fillId="11" borderId="1" xfId="2" applyFont="1" applyFill="1" applyBorder="1" applyAlignment="1">
      <alignment horizontal="right" indent="1"/>
    </xf>
    <xf numFmtId="166" fontId="7" fillId="11" borderId="17" xfId="3" applyNumberFormat="1" applyFont="1" applyFill="1" applyBorder="1" applyAlignment="1" applyProtection="1">
      <alignment horizontal="center" vertical="center"/>
      <protection locked="0"/>
    </xf>
    <xf numFmtId="168" fontId="25" fillId="0" borderId="0" xfId="7" applyNumberFormat="1" applyFont="1" applyBorder="1"/>
    <xf numFmtId="165" fontId="47" fillId="0" borderId="1" xfId="2" applyFont="1" applyBorder="1"/>
    <xf numFmtId="165" fontId="9" fillId="11" borderId="1" xfId="2" applyFont="1" applyFill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4" fillId="16" borderId="36" xfId="3" applyFont="1" applyFill="1" applyBorder="1" applyAlignment="1">
      <alignment horizontal="center"/>
    </xf>
    <xf numFmtId="165" fontId="34" fillId="16" borderId="5" xfId="3" applyFont="1" applyFill="1" applyBorder="1" applyAlignment="1">
      <alignment horizontal="center"/>
    </xf>
    <xf numFmtId="165" fontId="34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8"/>
  <sheetViews>
    <sheetView workbookViewId="0">
      <selection activeCell="C18" sqref="C18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31" t="s">
        <v>322</v>
      </c>
    </row>
    <row r="2" spans="1:4" ht="12">
      <c r="A2" s="89" t="s">
        <v>235</v>
      </c>
    </row>
    <row r="3" spans="1:4" s="86" customFormat="1" ht="14.4">
      <c r="A3" s="361"/>
      <c r="B3" s="114" t="s">
        <v>203</v>
      </c>
    </row>
    <row r="4" spans="1:4" s="89" customFormat="1" ht="12">
      <c r="A4" s="362"/>
      <c r="B4" s="43" t="s">
        <v>204</v>
      </c>
      <c r="D4" s="37"/>
    </row>
    <row r="5" spans="1:4" s="89" customFormat="1" ht="15.6">
      <c r="A5" s="65"/>
      <c r="B5" s="357"/>
      <c r="C5" s="65"/>
      <c r="D5" s="357"/>
    </row>
    <row r="6" spans="1:4" ht="12">
      <c r="A6" s="89" t="s">
        <v>236</v>
      </c>
      <c r="D6" s="359"/>
    </row>
    <row r="7" spans="1:4" ht="15" customHeight="1">
      <c r="A7" s="37" t="s">
        <v>237</v>
      </c>
    </row>
    <row r="8" spans="1:4" ht="15" customHeight="1">
      <c r="A8" s="37" t="s">
        <v>238</v>
      </c>
    </row>
    <row r="9" spans="1:4" ht="15" customHeight="1">
      <c r="A9" s="37" t="s">
        <v>239</v>
      </c>
    </row>
    <row r="10" spans="1:4" ht="15" customHeight="1">
      <c r="A10" s="37" t="s">
        <v>240</v>
      </c>
      <c r="D10" s="359"/>
    </row>
    <row r="11" spans="1:4" ht="15" customHeight="1">
      <c r="A11" s="37" t="s">
        <v>247</v>
      </c>
      <c r="D11" s="359"/>
    </row>
    <row r="12" spans="1:4" ht="15" customHeight="1">
      <c r="A12" s="37" t="s">
        <v>248</v>
      </c>
      <c r="D12" s="359"/>
    </row>
    <row r="18" spans="1:4" s="89" customFormat="1" ht="12"/>
    <row r="20" spans="1:4" s="89" customFormat="1" ht="15.6">
      <c r="A20" s="65"/>
      <c r="B20" s="357"/>
      <c r="C20" s="65"/>
      <c r="D20" s="357"/>
    </row>
    <row r="21" spans="1:4" ht="13.2">
      <c r="A21" s="360"/>
      <c r="B21" s="358"/>
    </row>
    <row r="22" spans="1:4" ht="13.2">
      <c r="A22" s="360"/>
      <c r="B22" s="358"/>
    </row>
    <row r="23" spans="1:4" ht="14.4">
      <c r="C23" s="94"/>
    </row>
    <row r="24" spans="1:4" s="89" customFormat="1" ht="15.6">
      <c r="A24" s="65"/>
      <c r="B24" s="357"/>
      <c r="C24" s="65"/>
      <c r="D24" s="357"/>
    </row>
    <row r="26" spans="1:4" s="89" customFormat="1" ht="15.6">
      <c r="A26" s="65"/>
      <c r="B26" s="357"/>
      <c r="C26" s="65"/>
      <c r="D26" s="357"/>
    </row>
    <row r="27" spans="1:4">
      <c r="B27" s="358"/>
    </row>
    <row r="29" spans="1:4" s="89" customFormat="1" ht="12"/>
    <row r="30" spans="1:4">
      <c r="A30" s="42"/>
    </row>
    <row r="31" spans="1:4" s="89" customFormat="1" ht="12"/>
    <row r="33" spans="1:2">
      <c r="A33" s="42"/>
      <c r="B33" s="42"/>
    </row>
    <row r="38" spans="1:2" ht="12">
      <c r="A38" s="89"/>
      <c r="B38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D4" sqref="D4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88" t="s">
        <v>98</v>
      </c>
      <c r="B1" s="588"/>
      <c r="C1" s="112">
        <v>0</v>
      </c>
      <c r="D1" s="442">
        <f>(1/(1+$C2))^$C4</f>
        <v>0.74725817286605678</v>
      </c>
      <c r="E1" s="46"/>
      <c r="F1" s="78" t="s">
        <v>99</v>
      </c>
      <c r="G1" s="69"/>
      <c r="H1" s="79" t="s">
        <v>100</v>
      </c>
      <c r="I1" s="47"/>
    </row>
    <row r="2" spans="1:9">
      <c r="A2" s="588" t="s">
        <v>101</v>
      </c>
      <c r="B2" s="588"/>
      <c r="C2" s="110">
        <v>0.06</v>
      </c>
      <c r="D2" s="442">
        <f>(1+$C2)^(1/12)</f>
        <v>1.004867550565343</v>
      </c>
      <c r="E2" s="48"/>
      <c r="F2" s="80">
        <v>1</v>
      </c>
      <c r="G2" s="437">
        <f>SUM(E10:E21)</f>
        <v>0</v>
      </c>
      <c r="H2" s="439">
        <f>SUM(D10:D21)</f>
        <v>0</v>
      </c>
    </row>
    <row r="3" spans="1:9">
      <c r="A3" s="588" t="s">
        <v>102</v>
      </c>
      <c r="B3" s="588"/>
      <c r="C3" s="436">
        <f>POWER(1+C2,1/12)-1</f>
        <v>4.8675505653430484E-3</v>
      </c>
      <c r="D3" s="442">
        <f>((1-$D1))/(($D2-1))</f>
        <v>51.923821589746716</v>
      </c>
      <c r="E3" s="46"/>
      <c r="F3" s="80">
        <v>2</v>
      </c>
      <c r="G3" s="437">
        <f>F33-G2</f>
        <v>0</v>
      </c>
      <c r="H3" s="439">
        <f>SUM(D22:D33)</f>
        <v>0</v>
      </c>
    </row>
    <row r="4" spans="1:9">
      <c r="A4" s="589" t="s">
        <v>103</v>
      </c>
      <c r="B4" s="589"/>
      <c r="C4" s="111">
        <v>5</v>
      </c>
      <c r="D4" s="46"/>
      <c r="E4" s="50"/>
      <c r="F4" s="81">
        <v>3</v>
      </c>
      <c r="G4" s="440">
        <f>F45-G3-G2</f>
        <v>0</v>
      </c>
      <c r="H4" s="441">
        <f>SUM(D34:D45)</f>
        <v>0</v>
      </c>
    </row>
    <row r="5" spans="1:9">
      <c r="A5" s="588" t="s">
        <v>104</v>
      </c>
      <c r="B5" s="588"/>
      <c r="C5" s="437">
        <f>C1*C3</f>
        <v>0</v>
      </c>
      <c r="D5" s="51"/>
      <c r="E5" s="52"/>
      <c r="F5" s="49"/>
      <c r="G5" s="45"/>
      <c r="H5" s="45"/>
    </row>
    <row r="6" spans="1:9">
      <c r="A6" s="588" t="s">
        <v>20</v>
      </c>
      <c r="B6" s="588"/>
      <c r="C6" s="438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105</v>
      </c>
      <c r="C8" s="56" t="s">
        <v>20</v>
      </c>
      <c r="D8" s="56" t="s">
        <v>106</v>
      </c>
      <c r="E8" s="57" t="s">
        <v>107</v>
      </c>
      <c r="F8" s="58" t="s">
        <v>108</v>
      </c>
      <c r="G8" s="59" t="s">
        <v>109</v>
      </c>
      <c r="H8" s="59" t="s">
        <v>110</v>
      </c>
      <c r="I8" s="60" t="s">
        <v>111</v>
      </c>
    </row>
    <row r="9" spans="1:9">
      <c r="B9" s="121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1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1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1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1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1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1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1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1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1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1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1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1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1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1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1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1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1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1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1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1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1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1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1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1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1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1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1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1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1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1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1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1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1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1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1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1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1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1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1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1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1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1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1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1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1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1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1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1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1"/>
  <sheetViews>
    <sheetView topLeftCell="A25" zoomScale="90" zoomScaleNormal="90" workbookViewId="0">
      <selection activeCell="B37" sqref="B37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205</v>
      </c>
      <c r="B1" s="85"/>
    </row>
    <row r="2" spans="1:38" s="91" customFormat="1" ht="12">
      <c r="A2" s="88" t="s">
        <v>65</v>
      </c>
      <c r="B2" s="98"/>
      <c r="C2" s="40" t="s">
        <v>21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40" t="s">
        <v>66</v>
      </c>
      <c r="B3" s="299">
        <f>B4+B5</f>
        <v>0</v>
      </c>
      <c r="C3" s="473" t="s">
        <v>67</v>
      </c>
      <c r="D3" s="299">
        <f>D4+D5+D12</f>
        <v>0</v>
      </c>
    </row>
    <row r="4" spans="1:38">
      <c r="A4" s="90" t="s">
        <v>193</v>
      </c>
      <c r="B4" s="297"/>
      <c r="C4" s="474" t="s">
        <v>232</v>
      </c>
      <c r="D4" s="324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84</v>
      </c>
      <c r="B5" s="294">
        <f>Investissements!B4</f>
        <v>0</v>
      </c>
      <c r="C5" s="474" t="s">
        <v>231</v>
      </c>
      <c r="D5" s="427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C6" s="90"/>
      <c r="D6" s="6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89" customFormat="1" ht="15.6">
      <c r="A7" s="140" t="s">
        <v>147</v>
      </c>
      <c r="B7" s="299">
        <f>SUM(B8:B11)</f>
        <v>0</v>
      </c>
      <c r="C7" s="140" t="s">
        <v>163</v>
      </c>
      <c r="D7" s="299">
        <f>D8+D9+D10</f>
        <v>0</v>
      </c>
    </row>
    <row r="8" spans="1:38">
      <c r="A8" s="22" t="str">
        <f>Investissements!A8</f>
        <v>2.1 Pas de porte</v>
      </c>
      <c r="B8" s="298">
        <f>Investissements!H8</f>
        <v>0</v>
      </c>
      <c r="C8" s="90" t="s">
        <v>268</v>
      </c>
      <c r="D8" s="324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>
      <c r="A9" s="22" t="str">
        <f>Investissements!A9</f>
        <v>2.2. Site Internet</v>
      </c>
      <c r="B9" s="298">
        <f>Investissements!H9</f>
        <v>0</v>
      </c>
      <c r="C9" s="90" t="s">
        <v>269</v>
      </c>
      <c r="D9" s="32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Investissements!A10</f>
        <v>2.3. Licences</v>
      </c>
      <c r="B10" s="298">
        <f>Investissements!H10</f>
        <v>0</v>
      </c>
      <c r="C10" s="90" t="s">
        <v>196</v>
      </c>
      <c r="D10" s="32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Investissements!A11</f>
        <v>2.4. Brevets</v>
      </c>
      <c r="B11" s="298">
        <f>Investissements!H11</f>
        <v>0</v>
      </c>
      <c r="C11" s="90"/>
      <c r="D11" s="6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15.6">
      <c r="A12" s="90"/>
      <c r="C12" s="140" t="s">
        <v>325</v>
      </c>
      <c r="D12" s="299">
        <f>D13</f>
        <v>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89" customFormat="1" ht="15.6">
      <c r="A13" s="140" t="s">
        <v>79</v>
      </c>
      <c r="B13" s="299">
        <f>SUM(B14:B16)</f>
        <v>0</v>
      </c>
      <c r="C13" s="90" t="s">
        <v>326</v>
      </c>
      <c r="D13" s="334">
        <v>0</v>
      </c>
    </row>
    <row r="14" spans="1:38">
      <c r="A14" s="90" t="s">
        <v>68</v>
      </c>
      <c r="B14" s="297">
        <f>3*Résultat!F20</f>
        <v>0</v>
      </c>
      <c r="C14" s="90"/>
      <c r="D14" s="6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>
      <c r="A15" s="90" t="s">
        <v>69</v>
      </c>
      <c r="B15" s="297"/>
      <c r="C15" s="90"/>
      <c r="D15" s="6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86</v>
      </c>
      <c r="B16" s="297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89" customFormat="1" ht="15.6">
      <c r="A18" s="140" t="s">
        <v>93</v>
      </c>
      <c r="B18" s="299" t="e">
        <f>SUM(B19:B25)</f>
        <v>#REF!</v>
      </c>
      <c r="C18" s="140" t="s">
        <v>327</v>
      </c>
      <c r="D18" s="299" t="e">
        <f>SUM(D19:D22)</f>
        <v>#REF!</v>
      </c>
    </row>
    <row r="19" spans="1:38">
      <c r="A19" s="90" t="s">
        <v>70</v>
      </c>
      <c r="B19" s="298">
        <f>Investissements!H16</f>
        <v>0</v>
      </c>
      <c r="C19" s="90" t="s">
        <v>129</v>
      </c>
      <c r="D19" s="298" t="e">
        <f>#REF!</f>
        <v>#REF!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12">
      <c r="A20" s="90" t="s">
        <v>71</v>
      </c>
      <c r="B20" s="294">
        <f>Investissements!H17</f>
        <v>0</v>
      </c>
      <c r="C20" s="90" t="s">
        <v>197</v>
      </c>
      <c r="D20" s="295">
        <f>'Amortissement crédit1'!C1</f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22.8">
      <c r="A21" s="93" t="s">
        <v>72</v>
      </c>
      <c r="B21" s="294">
        <f>Investissements!$H$18</f>
        <v>0</v>
      </c>
      <c r="C21" s="90" t="s">
        <v>198</v>
      </c>
      <c r="D21" s="295" t="e">
        <f>#REF!</f>
        <v>#REF!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12">
      <c r="A22" s="90" t="s">
        <v>73</v>
      </c>
      <c r="B22" s="294">
        <f>Investissements!H19</f>
        <v>0</v>
      </c>
      <c r="C22" s="90" t="s">
        <v>199</v>
      </c>
      <c r="D22" s="295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>
      <c r="A23" s="90" t="s">
        <v>74</v>
      </c>
      <c r="B23" s="294">
        <f>Investissements!H20</f>
        <v>0</v>
      </c>
      <c r="C23" s="90"/>
      <c r="D23" s="6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222</v>
      </c>
      <c r="B24" s="294" t="e">
        <f>Investissements!H21</f>
        <v>#REF!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223</v>
      </c>
      <c r="B25" s="294">
        <f>Investissements!H22</f>
        <v>0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/>
      <c r="C26" s="475"/>
      <c r="D26" s="9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40" customFormat="1" ht="12">
      <c r="A27" s="142" t="s">
        <v>159</v>
      </c>
      <c r="B27" s="143" t="e">
        <f>B3+B7+B13+B18</f>
        <v>#REF!</v>
      </c>
      <c r="C27" s="144" t="s">
        <v>164</v>
      </c>
      <c r="D27" s="143" t="e">
        <f>D3+D18+D7</f>
        <v>#REF!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>
      <c r="A28" s="90"/>
      <c r="C28" s="37"/>
      <c r="D28" s="6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89" customFormat="1" ht="15.6">
      <c r="A29" s="140" t="s">
        <v>115</v>
      </c>
      <c r="B29" s="299" t="e">
        <f>SUM(B30:B31)</f>
        <v>#REF!</v>
      </c>
      <c r="C29" s="141" t="s">
        <v>328</v>
      </c>
      <c r="D29" s="299">
        <f>D30+D31</f>
        <v>0</v>
      </c>
    </row>
    <row r="30" spans="1:38" ht="13.2">
      <c r="A30" s="68" t="s">
        <v>233</v>
      </c>
      <c r="B30" s="428" t="e">
        <f>#REF!</f>
        <v>#REF!</v>
      </c>
      <c r="C30" s="92" t="s">
        <v>152</v>
      </c>
      <c r="D30" s="29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ht="13.2">
      <c r="A31" s="68"/>
      <c r="B31" s="429"/>
      <c r="C31" s="67" t="s">
        <v>151</v>
      </c>
      <c r="D31" s="29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4.4">
      <c r="A32" s="90"/>
      <c r="C32" s="94"/>
      <c r="D32" s="6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s="89" customFormat="1" ht="15.6">
      <c r="A33" s="140" t="s">
        <v>75</v>
      </c>
      <c r="B33" s="299">
        <f>B51</f>
        <v>0</v>
      </c>
      <c r="C33" s="65"/>
      <c r="D33" s="66"/>
    </row>
    <row r="34" spans="1:38">
      <c r="A34" s="90"/>
      <c r="C34" s="37"/>
      <c r="D34" s="6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s="89" customFormat="1" ht="15.6">
      <c r="A35" s="140" t="s">
        <v>76</v>
      </c>
      <c r="B35" s="299">
        <f>B36</f>
        <v>0</v>
      </c>
      <c r="C35" s="65"/>
      <c r="D35" s="66"/>
    </row>
    <row r="36" spans="1:38">
      <c r="A36" s="90" t="s">
        <v>206</v>
      </c>
      <c r="B36" s="296">
        <v>0</v>
      </c>
      <c r="D36" s="6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>
      <c r="A37" s="90"/>
      <c r="D37" s="9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40" customFormat="1" ht="12">
      <c r="A38" s="142" t="s">
        <v>160</v>
      </c>
      <c r="B38" s="143" t="e">
        <f>B29+B33+B35</f>
        <v>#REF!</v>
      </c>
      <c r="C38" s="144" t="s">
        <v>161</v>
      </c>
      <c r="D38" s="143">
        <f>D29</f>
        <v>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>
      <c r="A39" s="95"/>
      <c r="B39" s="96"/>
      <c r="C39" s="97"/>
      <c r="D39" s="9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s="100" customFormat="1" ht="12.6" thickBot="1">
      <c r="A40" s="145" t="s">
        <v>77</v>
      </c>
      <c r="B40" s="145" t="e">
        <f>B27+B38</f>
        <v>#REF!</v>
      </c>
      <c r="C40" s="145" t="s">
        <v>78</v>
      </c>
      <c r="D40" s="145" t="e">
        <f>D27+D38</f>
        <v>#REF!</v>
      </c>
      <c r="E40" s="8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89"/>
      <c r="AF40" s="89"/>
      <c r="AG40" s="89"/>
      <c r="AH40" s="89"/>
      <c r="AI40" s="89"/>
      <c r="AJ40" s="89"/>
      <c r="AK40" s="89"/>
      <c r="AL40" s="89"/>
    </row>
    <row r="41" spans="1:3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s="336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35"/>
      <c r="AF42" s="335"/>
      <c r="AG42" s="335"/>
      <c r="AH42" s="335"/>
      <c r="AI42" s="335"/>
      <c r="AJ42" s="335"/>
      <c r="AK42" s="335"/>
      <c r="AL42" s="335"/>
    </row>
    <row r="43" spans="1:38" s="336" customFormat="1" ht="12">
      <c r="A43" s="142" t="s">
        <v>178</v>
      </c>
      <c r="B43" s="363" t="s">
        <v>207</v>
      </c>
      <c r="C43" s="142" t="s">
        <v>195</v>
      </c>
      <c r="D43" s="363" t="s">
        <v>207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35"/>
      <c r="AF43" s="335"/>
      <c r="AG43" s="335"/>
      <c r="AH43" s="335"/>
      <c r="AI43" s="335"/>
      <c r="AJ43" s="335"/>
      <c r="AK43" s="335"/>
      <c r="AL43" s="335"/>
    </row>
    <row r="44" spans="1:38" s="336" customFormat="1">
      <c r="A44" s="334"/>
      <c r="B44" s="334"/>
      <c r="C44" s="334"/>
      <c r="D44" s="33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35"/>
      <c r="AF44" s="335"/>
      <c r="AG44" s="335"/>
      <c r="AH44" s="335"/>
      <c r="AI44" s="335"/>
      <c r="AJ44" s="335"/>
      <c r="AK44" s="335"/>
      <c r="AL44" s="335"/>
    </row>
    <row r="45" spans="1:38" s="336" customFormat="1">
      <c r="A45" s="334"/>
      <c r="B45" s="334"/>
      <c r="C45" s="334"/>
      <c r="D45" s="33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35"/>
      <c r="AF45" s="335"/>
      <c r="AG45" s="335"/>
      <c r="AH45" s="335"/>
      <c r="AI45" s="335"/>
      <c r="AJ45" s="335"/>
      <c r="AK45" s="335"/>
      <c r="AL45" s="335"/>
    </row>
    <row r="46" spans="1:38" s="336" customFormat="1">
      <c r="A46" s="334"/>
      <c r="B46" s="334"/>
      <c r="C46" s="334"/>
      <c r="D46" s="33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35"/>
      <c r="AF46" s="335"/>
      <c r="AG46" s="335"/>
      <c r="AH46" s="335"/>
      <c r="AI46" s="335"/>
      <c r="AJ46" s="335"/>
      <c r="AK46" s="335"/>
      <c r="AL46" s="335"/>
    </row>
    <row r="47" spans="1:38" s="336" customFormat="1">
      <c r="A47" s="334"/>
      <c r="B47" s="334"/>
      <c r="C47" s="334"/>
      <c r="D47" s="33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35"/>
      <c r="AF47" s="335"/>
      <c r="AG47" s="335"/>
      <c r="AH47" s="335"/>
      <c r="AI47" s="335"/>
      <c r="AJ47" s="335"/>
      <c r="AK47" s="335"/>
      <c r="AL47" s="335"/>
    </row>
    <row r="48" spans="1:38" s="336" customFormat="1">
      <c r="A48" s="334"/>
      <c r="B48" s="334"/>
      <c r="C48" s="334"/>
      <c r="D48" s="33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35"/>
      <c r="AF48" s="335"/>
      <c r="AG48" s="335"/>
      <c r="AH48" s="335"/>
      <c r="AI48" s="335"/>
      <c r="AJ48" s="335"/>
      <c r="AK48" s="335"/>
      <c r="AL48" s="335"/>
    </row>
    <row r="49" spans="1:38" s="336" customFormat="1">
      <c r="A49" s="334"/>
      <c r="B49" s="334"/>
      <c r="C49" s="334"/>
      <c r="D49" s="33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35"/>
      <c r="AF49" s="335"/>
      <c r="AG49" s="335"/>
      <c r="AH49" s="335"/>
      <c r="AI49" s="335"/>
      <c r="AJ49" s="335"/>
      <c r="AK49" s="335"/>
      <c r="AL49" s="335"/>
    </row>
    <row r="50" spans="1:38" s="336" customFormat="1">
      <c r="A50" s="334"/>
      <c r="B50" s="334"/>
      <c r="C50" s="334"/>
      <c r="D50" s="33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35"/>
      <c r="AF50" s="335"/>
      <c r="AG50" s="335"/>
      <c r="AH50" s="335"/>
      <c r="AI50" s="335"/>
      <c r="AJ50" s="335"/>
      <c r="AK50" s="335"/>
      <c r="AL50" s="335"/>
    </row>
    <row r="51" spans="1:38" s="336" customFormat="1" ht="12">
      <c r="A51" s="301" t="s">
        <v>177</v>
      </c>
      <c r="B51" s="295">
        <f>SUM(B44:B50)</f>
        <v>0</v>
      </c>
      <c r="C51" s="301" t="s">
        <v>177</v>
      </c>
      <c r="D51" s="295">
        <f>SUM(D44:D50)</f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35"/>
      <c r="AF51" s="335"/>
      <c r="AG51" s="335"/>
      <c r="AH51" s="335"/>
      <c r="AI51" s="335"/>
      <c r="AJ51" s="335"/>
      <c r="AK51" s="335"/>
      <c r="AL51" s="335"/>
    </row>
    <row r="52" spans="1:3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B61" s="9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</row>
    <row r="70" spans="1:38">
      <c r="A70" s="37"/>
      <c r="B70" s="37"/>
      <c r="C70" s="37"/>
      <c r="D70" s="37"/>
    </row>
    <row r="71" spans="1:38">
      <c r="B71" s="37"/>
      <c r="C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33"/>
  <sheetViews>
    <sheetView tabSelected="1" topLeftCell="A81" zoomScale="110" zoomScaleNormal="110" workbookViewId="0">
      <selection activeCell="A98" sqref="A98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1" style="35" customWidth="1"/>
    <col min="5" max="5" width="24" style="35" customWidth="1"/>
    <col min="6" max="6" width="24.6640625" style="35" customWidth="1"/>
    <col min="7" max="7" width="24.5546875" style="119" customWidth="1"/>
    <col min="8" max="8" width="16.88671875" style="37" customWidth="1"/>
    <col min="9" max="9" width="11.44140625" style="37" customWidth="1"/>
    <col min="10" max="16384" width="11.44140625" style="37"/>
  </cols>
  <sheetData>
    <row r="1" spans="1:27" s="86" customFormat="1" ht="16.8" thickBot="1">
      <c r="A1" s="85" t="s">
        <v>165</v>
      </c>
      <c r="C1" s="353">
        <v>1.02</v>
      </c>
      <c r="D1" s="353">
        <v>1.02</v>
      </c>
      <c r="E1" s="353" t="s">
        <v>208</v>
      </c>
      <c r="F1" s="353"/>
      <c r="G1" s="476" t="s">
        <v>273</v>
      </c>
      <c r="H1" s="477" t="s">
        <v>274</v>
      </c>
    </row>
    <row r="2" spans="1:27" s="128" customFormat="1" ht="14.4" thickBot="1">
      <c r="A2" s="354" t="s">
        <v>149</v>
      </c>
      <c r="B2" s="355" t="s">
        <v>56</v>
      </c>
      <c r="C2" s="355" t="s">
        <v>57</v>
      </c>
      <c r="D2" s="356" t="s">
        <v>122</v>
      </c>
      <c r="E2" s="364"/>
      <c r="F2" s="364"/>
      <c r="G2" s="478" t="s">
        <v>275</v>
      </c>
      <c r="H2" s="479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27"/>
      <c r="V2" s="127"/>
      <c r="W2" s="127"/>
      <c r="X2" s="127"/>
      <c r="Y2" s="127"/>
      <c r="Z2" s="127"/>
      <c r="AA2" s="127"/>
    </row>
    <row r="3" spans="1:27" s="129" customFormat="1" ht="12">
      <c r="A3" s="341" t="s">
        <v>89</v>
      </c>
      <c r="B3" s="342"/>
      <c r="C3" s="343"/>
      <c r="D3" s="344"/>
      <c r="E3" s="364"/>
      <c r="F3" s="364"/>
      <c r="G3" s="480"/>
      <c r="H3" s="481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43" t="s">
        <v>30</v>
      </c>
      <c r="B4" s="444">
        <f>Ventes!U21</f>
        <v>0</v>
      </c>
      <c r="C4" s="444">
        <f>Ventes!$U$37</f>
        <v>0</v>
      </c>
      <c r="D4" s="445">
        <f>Ventes!$U$53</f>
        <v>0</v>
      </c>
      <c r="E4" s="364"/>
      <c r="F4" s="364"/>
      <c r="G4" s="482"/>
      <c r="H4" s="481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6" t="s">
        <v>116</v>
      </c>
      <c r="B5" s="134">
        <f>Ventes!U22</f>
        <v>0</v>
      </c>
      <c r="C5" s="134">
        <f>Ventes!$U$38</f>
        <v>0</v>
      </c>
      <c r="D5" s="345">
        <f>Ventes!$U$54</f>
        <v>0</v>
      </c>
      <c r="E5" s="364"/>
      <c r="F5" s="364"/>
      <c r="G5" s="483" t="s">
        <v>276</v>
      </c>
      <c r="H5" s="484" t="s">
        <v>277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1" customFormat="1" ht="12.6" thickBot="1">
      <c r="A6" s="116"/>
      <c r="B6" s="337"/>
      <c r="C6" s="338"/>
      <c r="D6" s="346"/>
      <c r="E6" s="364"/>
      <c r="F6" s="364"/>
      <c r="G6" s="485"/>
      <c r="H6" s="486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7" s="89" customFormat="1" ht="12.6" thickBot="1">
      <c r="A7" s="347" t="s">
        <v>58</v>
      </c>
      <c r="B7" s="125">
        <f>B4-B5+B6</f>
        <v>0</v>
      </c>
      <c r="C7" s="125">
        <f>C4-C5+C6</f>
        <v>0</v>
      </c>
      <c r="D7" s="348">
        <f>D4-D5+D6</f>
        <v>0</v>
      </c>
      <c r="E7" s="364"/>
      <c r="F7" s="364"/>
      <c r="G7" s="487"/>
      <c r="H7" s="488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7" s="89" customFormat="1" ht="12">
      <c r="A8" s="116"/>
      <c r="B8" s="36"/>
      <c r="C8" s="36"/>
      <c r="D8" s="117"/>
      <c r="E8" s="364"/>
      <c r="F8" s="364"/>
      <c r="G8" s="487"/>
      <c r="H8" s="488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27" s="89" customFormat="1" ht="12">
      <c r="A9" s="349" t="s">
        <v>90</v>
      </c>
      <c r="B9" s="115"/>
      <c r="C9" s="115"/>
      <c r="D9" s="350"/>
      <c r="E9" s="364"/>
      <c r="F9" s="364"/>
      <c r="G9" s="487"/>
      <c r="H9" s="488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27" s="89" customFormat="1" ht="12">
      <c r="A10" s="351" t="s">
        <v>228</v>
      </c>
      <c r="B10" s="134">
        <f>Affectation!D7</f>
        <v>0</v>
      </c>
      <c r="C10" s="302"/>
      <c r="D10" s="302"/>
      <c r="E10" s="364"/>
      <c r="F10" s="364"/>
      <c r="G10" s="487"/>
      <c r="H10" s="488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27" s="89" customFormat="1" ht="12">
      <c r="A11" s="351" t="s">
        <v>329</v>
      </c>
      <c r="B11" s="138">
        <f>Affectation!D12</f>
        <v>0</v>
      </c>
      <c r="C11" s="540"/>
      <c r="D11" s="540"/>
      <c r="E11" s="364"/>
      <c r="F11" s="364"/>
      <c r="G11" s="487"/>
      <c r="H11" s="488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27" s="89" customFormat="1" ht="12.6" thickBot="1">
      <c r="A12" s="352"/>
      <c r="B12" s="352"/>
      <c r="C12" s="352"/>
      <c r="D12" s="352"/>
      <c r="E12" s="364"/>
      <c r="F12" s="364"/>
      <c r="G12" s="487"/>
      <c r="H12" s="488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27" s="89" customFormat="1" ht="12.6" thickBot="1">
      <c r="A13" s="282" t="s">
        <v>91</v>
      </c>
      <c r="B13" s="125">
        <f>SUM(B10:B12)</f>
        <v>0</v>
      </c>
      <c r="C13" s="125">
        <f>SUM(C10:C12)</f>
        <v>0</v>
      </c>
      <c r="D13" s="125">
        <f>SUM(D10:D12)</f>
        <v>0</v>
      </c>
      <c r="E13" s="364"/>
      <c r="F13" s="364"/>
      <c r="G13" s="487"/>
      <c r="H13" s="488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7" s="89" customFormat="1" ht="12">
      <c r="A14" s="32"/>
      <c r="B14" s="36"/>
      <c r="C14" s="36"/>
      <c r="D14" s="36"/>
      <c r="E14" s="364"/>
      <c r="F14" s="364"/>
      <c r="G14" s="487"/>
      <c r="H14" s="488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27" s="89" customFormat="1" ht="12">
      <c r="A15" s="283" t="s">
        <v>59</v>
      </c>
      <c r="B15" s="36"/>
      <c r="C15" s="36"/>
      <c r="D15" s="36"/>
      <c r="E15" s="364"/>
      <c r="F15" s="364"/>
      <c r="G15" s="487"/>
      <c r="H15" s="488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7" s="89" customFormat="1" ht="12">
      <c r="A16" s="532" t="s">
        <v>250</v>
      </c>
      <c r="B16" s="459">
        <f>(F20*12*9)*0.002</f>
        <v>0</v>
      </c>
      <c r="C16" s="454"/>
      <c r="D16" s="455"/>
      <c r="E16" s="364"/>
      <c r="F16" s="364"/>
      <c r="G16" s="489" t="s">
        <v>278</v>
      </c>
      <c r="H16" s="490">
        <v>171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89" customFormat="1" ht="12">
      <c r="A17" s="532" t="s">
        <v>251</v>
      </c>
      <c r="B17" s="302"/>
      <c r="C17" s="454"/>
      <c r="D17" s="455"/>
      <c r="E17" s="364"/>
      <c r="F17" s="364"/>
      <c r="G17" s="487"/>
      <c r="H17" s="488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89" customFormat="1" ht="12">
      <c r="A18" s="532" t="s">
        <v>252</v>
      </c>
      <c r="B18" s="304"/>
      <c r="C18" s="454"/>
      <c r="D18" s="455"/>
      <c r="E18" s="364"/>
      <c r="F18" s="364"/>
      <c r="G18" s="487"/>
      <c r="H18" s="488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89" customFormat="1" ht="12">
      <c r="A19" s="284" t="s">
        <v>249</v>
      </c>
      <c r="B19" s="279">
        <f>B16+B17+B18</f>
        <v>0</v>
      </c>
      <c r="C19" s="279">
        <f>C16+C17+C18</f>
        <v>0</v>
      </c>
      <c r="D19" s="279">
        <f>D16+D17+D18</f>
        <v>0</v>
      </c>
      <c r="E19" s="456"/>
      <c r="F19" s="456"/>
      <c r="G19" s="491"/>
      <c r="H19" s="488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>
      <c r="A20" s="532" t="s">
        <v>125</v>
      </c>
      <c r="B20" s="458">
        <f>F20*12</f>
        <v>0</v>
      </c>
      <c r="C20" s="134">
        <f>B20*C1</f>
        <v>0</v>
      </c>
      <c r="D20" s="136">
        <f>C20*$D$1</f>
        <v>0</v>
      </c>
      <c r="E20" s="457" t="s">
        <v>253</v>
      </c>
      <c r="F20" s="302"/>
      <c r="G20" s="492"/>
      <c r="H20" s="481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32" t="s">
        <v>158</v>
      </c>
      <c r="B21" s="302"/>
      <c r="C21" s="134">
        <f>B21*$C$1</f>
        <v>0</v>
      </c>
      <c r="D21" s="136">
        <f>C21*$D$1</f>
        <v>0</v>
      </c>
      <c r="E21" s="364"/>
      <c r="F21" s="364"/>
      <c r="G21" s="492" t="s">
        <v>279</v>
      </c>
      <c r="H21" s="481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32" t="s">
        <v>130</v>
      </c>
      <c r="B22" s="303"/>
      <c r="C22" s="134">
        <f>B22</f>
        <v>0</v>
      </c>
      <c r="D22" s="136">
        <f>C22</f>
        <v>0</v>
      </c>
      <c r="E22" s="364"/>
      <c r="F22" s="364"/>
      <c r="G22" s="482"/>
      <c r="H22" s="481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32" t="s">
        <v>126</v>
      </c>
      <c r="B23" s="302"/>
      <c r="C23" s="134">
        <f>B23*$C$1</f>
        <v>0</v>
      </c>
      <c r="D23" s="136">
        <f>C23*$D$1</f>
        <v>0</v>
      </c>
      <c r="E23" s="364"/>
      <c r="F23" s="364"/>
      <c r="G23" s="493" t="s">
        <v>280</v>
      </c>
      <c r="H23" s="484" t="s">
        <v>281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3" customFormat="1">
      <c r="A24" s="532" t="s">
        <v>261</v>
      </c>
      <c r="B24" s="304"/>
      <c r="C24" s="134">
        <f>B24*$C$1</f>
        <v>0</v>
      </c>
      <c r="D24" s="136">
        <f>C24*$D$1</f>
        <v>0</v>
      </c>
      <c r="E24" s="364"/>
      <c r="F24" s="364"/>
      <c r="G24" s="494" t="s">
        <v>282</v>
      </c>
      <c r="H24" s="495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19" s="133" customFormat="1">
      <c r="A25" s="532" t="s">
        <v>263</v>
      </c>
      <c r="B25" s="304"/>
      <c r="C25" s="134">
        <f>B25*$C$1</f>
        <v>0</v>
      </c>
      <c r="D25" s="136">
        <f>C25*$D$1</f>
        <v>0</v>
      </c>
      <c r="E25" s="364"/>
      <c r="F25" s="364"/>
      <c r="G25" s="489" t="s">
        <v>283</v>
      </c>
      <c r="H25" s="484" t="s">
        <v>284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19" s="133" customFormat="1">
      <c r="A26" s="532" t="s">
        <v>262</v>
      </c>
      <c r="B26" s="304"/>
      <c r="C26" s="134">
        <f>B26*$C$1</f>
        <v>0</v>
      </c>
      <c r="D26" s="136">
        <f>C26*$D$1</f>
        <v>0</v>
      </c>
      <c r="E26" s="364"/>
      <c r="F26" s="364"/>
      <c r="G26" s="496" t="s">
        <v>285</v>
      </c>
      <c r="H26" s="484" t="s">
        <v>286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 s="133" customFormat="1">
      <c r="A27" s="284" t="s">
        <v>92</v>
      </c>
      <c r="B27" s="279">
        <f>SUM($B$20:$B$26)</f>
        <v>0</v>
      </c>
      <c r="C27" s="279">
        <f>SUM($C$20:$C$26)</f>
        <v>0</v>
      </c>
      <c r="D27" s="279">
        <f>SUM($D$20:$D$26)</f>
        <v>0</v>
      </c>
      <c r="E27" s="364"/>
      <c r="F27" s="364"/>
      <c r="G27" s="497"/>
      <c r="H27" s="495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9">
      <c r="A28" s="532" t="s">
        <v>80</v>
      </c>
      <c r="B28" s="303"/>
      <c r="C28" s="136">
        <f>B28*$C$1</f>
        <v>0</v>
      </c>
      <c r="D28" s="136">
        <f>C28*$D$1</f>
        <v>0</v>
      </c>
      <c r="E28" s="364"/>
      <c r="F28" s="364"/>
      <c r="G28" s="493" t="s">
        <v>287</v>
      </c>
      <c r="H28" s="484" t="s">
        <v>288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32"/>
      <c r="B29" s="303"/>
      <c r="C29" s="136">
        <f>B29*$C$1</f>
        <v>0</v>
      </c>
      <c r="D29" s="136">
        <f>C29*$D$1</f>
        <v>0</v>
      </c>
      <c r="E29" s="364"/>
      <c r="F29" s="364"/>
      <c r="G29" s="482"/>
      <c r="H29" s="481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32"/>
      <c r="B30" s="303"/>
      <c r="C30" s="136">
        <f>B30*$C$1</f>
        <v>0</v>
      </c>
      <c r="D30" s="136">
        <f>C30*$D$1</f>
        <v>0</v>
      </c>
      <c r="E30" s="364"/>
      <c r="F30" s="364"/>
      <c r="G30" s="498" t="s">
        <v>289</v>
      </c>
      <c r="H30" s="481" t="s">
        <v>290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3" customFormat="1">
      <c r="A31" s="284" t="s">
        <v>60</v>
      </c>
      <c r="B31" s="279">
        <f>SUM(B28:B30)</f>
        <v>0</v>
      </c>
      <c r="C31" s="279">
        <f>SUM(C28:C30)</f>
        <v>0</v>
      </c>
      <c r="D31" s="279">
        <f>SUM(D28:D30)</f>
        <v>0</v>
      </c>
      <c r="E31" s="364"/>
      <c r="F31" s="364"/>
      <c r="G31" s="497"/>
      <c r="H31" s="495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9" s="133" customFormat="1">
      <c r="A32" s="533" t="s">
        <v>118</v>
      </c>
      <c r="B32" s="305"/>
      <c r="C32" s="135">
        <f>B32*$C$1</f>
        <v>0</v>
      </c>
      <c r="D32" s="293">
        <f>C32*$D$1</f>
        <v>0</v>
      </c>
      <c r="E32" s="364"/>
      <c r="F32" s="364"/>
      <c r="G32" s="483" t="s">
        <v>291</v>
      </c>
      <c r="H32" s="484" t="s">
        <v>292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19">
      <c r="A33" s="532" t="s">
        <v>339</v>
      </c>
      <c r="B33" s="305"/>
      <c r="C33" s="136">
        <f>B33*$C$1</f>
        <v>0</v>
      </c>
      <c r="D33" s="136">
        <f>C33*$D$1</f>
        <v>0</v>
      </c>
      <c r="E33" s="364"/>
      <c r="F33" s="364"/>
      <c r="G33" s="483" t="s">
        <v>293</v>
      </c>
      <c r="H33" s="484" t="s">
        <v>294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32" t="s">
        <v>150</v>
      </c>
      <c r="B34" s="302">
        <v>0</v>
      </c>
      <c r="C34" s="136">
        <f>B34*$C$1</f>
        <v>0</v>
      </c>
      <c r="D34" s="136">
        <f>C34*$D$1</f>
        <v>0</v>
      </c>
      <c r="E34" s="364"/>
      <c r="F34" s="364"/>
      <c r="G34" s="482"/>
      <c r="H34" s="499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32" t="s">
        <v>345</v>
      </c>
      <c r="B35" s="278"/>
      <c r="C35" s="136">
        <f>B35*$C$1</f>
        <v>0</v>
      </c>
      <c r="D35" s="136">
        <f>C35*$D$1</f>
        <v>0</v>
      </c>
      <c r="E35" s="364"/>
      <c r="F35" s="364"/>
      <c r="G35" s="483" t="s">
        <v>295</v>
      </c>
      <c r="H35" s="484" t="s">
        <v>296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3" customFormat="1">
      <c r="A36" s="284" t="s">
        <v>117</v>
      </c>
      <c r="B36" s="279">
        <f>SUM(B32:B35)</f>
        <v>0</v>
      </c>
      <c r="C36" s="279">
        <f>SUM(C32:C35)</f>
        <v>0</v>
      </c>
      <c r="D36" s="279">
        <f>SUM(D32:D35)</f>
        <v>0</v>
      </c>
      <c r="E36" s="364"/>
      <c r="F36" s="364"/>
      <c r="G36" s="500"/>
      <c r="H36" s="495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9">
      <c r="A37" s="532" t="s">
        <v>347</v>
      </c>
      <c r="B37" s="278">
        <v>0</v>
      </c>
      <c r="C37" s="136">
        <f>B37</f>
        <v>0</v>
      </c>
      <c r="D37" s="136">
        <f>C37</f>
        <v>0</v>
      </c>
      <c r="E37" s="364"/>
      <c r="F37" s="364"/>
      <c r="G37" s="482"/>
      <c r="H37" s="481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32" t="s">
        <v>346</v>
      </c>
      <c r="B38" s="306">
        <v>0</v>
      </c>
      <c r="C38" s="136">
        <f>B38*$C$1</f>
        <v>0</v>
      </c>
      <c r="D38" s="136">
        <f>C38*$D$1</f>
        <v>0</v>
      </c>
      <c r="E38" s="364"/>
      <c r="F38" s="364"/>
      <c r="G38" s="483" t="s">
        <v>297</v>
      </c>
      <c r="H38" s="484" t="s">
        <v>298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3" customFormat="1">
      <c r="A39" s="284" t="s">
        <v>61</v>
      </c>
      <c r="B39" s="279">
        <f>SUM(B37:B38)</f>
        <v>0</v>
      </c>
      <c r="C39" s="279">
        <f>SUM(C37:C38)</f>
        <v>0</v>
      </c>
      <c r="D39" s="279">
        <f>SUM(D37:D38)</f>
        <v>0</v>
      </c>
      <c r="E39" s="364"/>
      <c r="F39" s="364"/>
      <c r="G39" s="500"/>
      <c r="H39" s="501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9">
      <c r="A40" s="532" t="s">
        <v>148</v>
      </c>
      <c r="B40" s="134">
        <f>RH!$F$22</f>
        <v>0</v>
      </c>
      <c r="C40" s="134">
        <f>RH!$H$22</f>
        <v>0</v>
      </c>
      <c r="D40" s="134">
        <f>RH!$J$22</f>
        <v>0</v>
      </c>
      <c r="E40" s="364"/>
      <c r="F40" s="364"/>
      <c r="G40" s="482"/>
      <c r="H40" s="502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32" t="s">
        <v>258</v>
      </c>
      <c r="B41" s="278"/>
      <c r="C41" s="136">
        <f>B41*$C$1</f>
        <v>0</v>
      </c>
      <c r="D41" s="136">
        <f>C41*$D$1</f>
        <v>0</v>
      </c>
      <c r="E41" s="364"/>
      <c r="F41" s="364"/>
      <c r="G41" s="482"/>
      <c r="H41" s="502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3" customFormat="1">
      <c r="A42" s="284" t="s">
        <v>81</v>
      </c>
      <c r="B42" s="279">
        <f>SUM(B40:B41)</f>
        <v>0</v>
      </c>
      <c r="C42" s="279">
        <f>SUM(C40:C41)</f>
        <v>0</v>
      </c>
      <c r="D42" s="279">
        <f>SUM(D40:D41)</f>
        <v>0</v>
      </c>
      <c r="E42" s="364"/>
      <c r="F42" s="364"/>
      <c r="G42" s="500"/>
      <c r="H42" s="501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9">
      <c r="A43" s="532" t="s">
        <v>132</v>
      </c>
      <c r="B43" s="302">
        <v>0</v>
      </c>
      <c r="C43" s="136">
        <f>B43*$C$1</f>
        <v>0</v>
      </c>
      <c r="D43" s="136">
        <f>C43*$D$1</f>
        <v>0</v>
      </c>
      <c r="E43" s="364"/>
      <c r="F43" s="364"/>
      <c r="G43" s="482"/>
      <c r="H43" s="502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32" t="s">
        <v>131</v>
      </c>
      <c r="B44" s="302"/>
      <c r="C44" s="136">
        <f>B44*$C$1</f>
        <v>0</v>
      </c>
      <c r="D44" s="136">
        <f>C44*$D$1</f>
        <v>0</v>
      </c>
      <c r="E44" s="364"/>
      <c r="F44" s="364"/>
      <c r="G44" s="482"/>
      <c r="H44" s="502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32" t="s">
        <v>97</v>
      </c>
      <c r="B45" s="302"/>
      <c r="C45" s="136">
        <f>B45*$C$1</f>
        <v>0</v>
      </c>
      <c r="D45" s="136">
        <f>C45*$D$1</f>
        <v>0</v>
      </c>
      <c r="E45" s="364"/>
      <c r="F45" s="364"/>
      <c r="G45" s="482"/>
      <c r="H45" s="502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32" t="s">
        <v>124</v>
      </c>
      <c r="B46" s="278"/>
      <c r="C46" s="136">
        <f>B46*$C$1</f>
        <v>0</v>
      </c>
      <c r="D46" s="136">
        <f>C46*$D$1</f>
        <v>0</v>
      </c>
      <c r="E46" s="364"/>
      <c r="F46" s="364"/>
      <c r="G46" s="482"/>
      <c r="H46" s="502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3" customFormat="1">
      <c r="A47" s="284" t="s">
        <v>62</v>
      </c>
      <c r="B47" s="279">
        <f>SUM(B43:B46)</f>
        <v>0</v>
      </c>
      <c r="C47" s="279">
        <f>SUM(C43:C46)</f>
        <v>0</v>
      </c>
      <c r="D47" s="279">
        <f>SUM(D43:D46)</f>
        <v>0</v>
      </c>
      <c r="E47" s="364"/>
      <c r="F47" s="364"/>
      <c r="G47" s="500"/>
      <c r="H47" s="501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9" s="133" customFormat="1">
      <c r="A48" s="14" t="s">
        <v>266</v>
      </c>
      <c r="B48" s="134">
        <f>Investissements!$D$5</f>
        <v>0</v>
      </c>
      <c r="C48" s="134">
        <f>Investissements!$D$5</f>
        <v>0</v>
      </c>
      <c r="D48" s="134">
        <f>Investissements!$D$5</f>
        <v>0</v>
      </c>
      <c r="E48" s="364"/>
      <c r="F48" s="364"/>
      <c r="G48" s="500"/>
      <c r="H48" s="50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>
      <c r="A49" s="14" t="s">
        <v>12</v>
      </c>
      <c r="B49" s="134">
        <f>Investissements!$D$13</f>
        <v>0</v>
      </c>
      <c r="C49" s="134">
        <f>Investissements!$D$13</f>
        <v>0</v>
      </c>
      <c r="D49" s="134">
        <f>Investissements!$D$13</f>
        <v>0</v>
      </c>
      <c r="E49" s="364"/>
      <c r="F49" s="364"/>
      <c r="G49" s="482"/>
      <c r="H49" s="50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</v>
      </c>
      <c r="B50" s="134" t="e">
        <f>Investissements!D24-B51</f>
        <v>#REF!</v>
      </c>
      <c r="C50" s="134" t="e">
        <f>Investissements!D24-C51</f>
        <v>#REF!</v>
      </c>
      <c r="D50" s="134" t="e">
        <f>Investissements!D24-D51</f>
        <v>#REF!</v>
      </c>
      <c r="E50" s="364"/>
      <c r="F50" s="364"/>
      <c r="G50" s="482"/>
      <c r="H50" s="502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39</v>
      </c>
      <c r="B51" s="134" t="e">
        <f>Investissements!$D$21</f>
        <v>#REF!</v>
      </c>
      <c r="C51" s="134" t="e">
        <f>Investissements!$D$21</f>
        <v>#REF!</v>
      </c>
      <c r="D51" s="134" t="e">
        <f>Investissements!$D$21</f>
        <v>#REF!</v>
      </c>
      <c r="E51" s="364"/>
      <c r="F51" s="364"/>
      <c r="G51" s="503" t="s">
        <v>299</v>
      </c>
      <c r="H51" s="504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3" customFormat="1">
      <c r="A52" s="284" t="s">
        <v>63</v>
      </c>
      <c r="B52" s="279" t="e">
        <f>SUM(B48:B51)</f>
        <v>#REF!</v>
      </c>
      <c r="C52" s="279" t="e">
        <f>SUM(C48:C51)</f>
        <v>#REF!</v>
      </c>
      <c r="D52" s="279" t="e">
        <f>SUM(D48:D51)</f>
        <v>#REF!</v>
      </c>
      <c r="E52" s="364"/>
      <c r="F52" s="364"/>
      <c r="G52" s="500"/>
      <c r="H52" s="501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9" s="92" customFormat="1">
      <c r="A53" s="533" t="s">
        <v>119</v>
      </c>
      <c r="B53" s="340">
        <f>Affectation!$B$4</f>
        <v>0</v>
      </c>
      <c r="C53" s="339"/>
      <c r="D53" s="339"/>
      <c r="E53" s="364"/>
      <c r="F53" s="364"/>
      <c r="G53" s="482"/>
      <c r="H53" s="502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32" t="s">
        <v>95</v>
      </c>
      <c r="B54" s="302"/>
      <c r="C54" s="292">
        <f>B54*$C$1</f>
        <v>0</v>
      </c>
      <c r="D54" s="292">
        <f>C54*$D$1</f>
        <v>0</v>
      </c>
      <c r="E54" s="364"/>
      <c r="F54" s="364"/>
      <c r="G54" s="482"/>
      <c r="H54" s="502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32" t="s">
        <v>153</v>
      </c>
      <c r="B55" s="302"/>
      <c r="C55" s="292">
        <f>B55*$C$1</f>
        <v>0</v>
      </c>
      <c r="D55" s="292">
        <f>C55*$D$1</f>
        <v>0</v>
      </c>
      <c r="E55" s="364"/>
      <c r="F55" s="364"/>
      <c r="G55" s="482"/>
      <c r="H55" s="502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32" t="s">
        <v>348</v>
      </c>
      <c r="B56" s="302">
        <v>0</v>
      </c>
      <c r="C56" s="292">
        <f>B56*$C$1</f>
        <v>0</v>
      </c>
      <c r="D56" s="292">
        <f>C56*$D$1</f>
        <v>0</v>
      </c>
      <c r="E56" s="364"/>
      <c r="F56" s="364"/>
      <c r="G56" s="482"/>
      <c r="H56" s="502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32" t="s">
        <v>154</v>
      </c>
      <c r="B57" s="302"/>
      <c r="C57" s="134">
        <f>B57</f>
        <v>0</v>
      </c>
      <c r="D57" s="292">
        <f>C57*$D$1</f>
        <v>0</v>
      </c>
      <c r="E57" s="364"/>
      <c r="F57" s="364"/>
      <c r="G57" s="483" t="s">
        <v>300</v>
      </c>
      <c r="H57" s="505" t="s">
        <v>301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32" t="s">
        <v>155</v>
      </c>
      <c r="B58" s="278"/>
      <c r="C58" s="134">
        <f>B58*$C$1</f>
        <v>0</v>
      </c>
      <c r="D58" s="134">
        <f>C58*$D$1</f>
        <v>0</v>
      </c>
      <c r="E58" s="364"/>
      <c r="F58" s="364"/>
      <c r="G58" s="503" t="s">
        <v>299</v>
      </c>
      <c r="H58" s="502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3" customFormat="1">
      <c r="A59" s="284" t="s">
        <v>64</v>
      </c>
      <c r="B59" s="279">
        <f>SUM(B53:B58)</f>
        <v>0</v>
      </c>
      <c r="C59" s="279">
        <f>SUM(C53:C58)</f>
        <v>0</v>
      </c>
      <c r="D59" s="279">
        <f>SUM(D53:D58)</f>
        <v>0</v>
      </c>
      <c r="E59" s="364"/>
      <c r="F59" s="364"/>
      <c r="G59" s="500"/>
      <c r="H59" s="501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9" s="92" customFormat="1" ht="12" thickBot="1">
      <c r="A60" s="71"/>
      <c r="B60" s="118"/>
      <c r="C60" s="38"/>
      <c r="D60" s="38"/>
      <c r="E60" s="364"/>
      <c r="F60" s="364"/>
      <c r="G60" s="482"/>
      <c r="H60" s="502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82" t="s">
        <v>166</v>
      </c>
      <c r="B61" s="125" t="e">
        <f>B27+B31+B36+B39+B42+B47+B52+B59+B19</f>
        <v>#REF!</v>
      </c>
      <c r="C61" s="125" t="e">
        <f>C27+C31+C36+C39+C42+C47+C52+C59+C19</f>
        <v>#REF!</v>
      </c>
      <c r="D61" s="125" t="e">
        <f>D27+D31+D36+D39+D42+D47+D52+D59+D19</f>
        <v>#REF!</v>
      </c>
      <c r="E61" s="364"/>
      <c r="F61" s="364"/>
      <c r="G61" s="506"/>
      <c r="H61" s="507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1:19" s="92" customFormat="1" ht="12">
      <c r="A62" s="285"/>
      <c r="B62" s="120"/>
      <c r="C62" s="120"/>
      <c r="D62" s="120"/>
      <c r="E62" s="364"/>
      <c r="F62" s="364"/>
      <c r="G62" s="482"/>
      <c r="H62" s="502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84" t="s">
        <v>156</v>
      </c>
      <c r="B63" s="279" t="e">
        <f>B7+B13-B61</f>
        <v>#REF!</v>
      </c>
      <c r="C63" s="279" t="e">
        <f>C7+C13-C61</f>
        <v>#REF!</v>
      </c>
      <c r="D63" s="279" t="e">
        <f>D7+D13-D61</f>
        <v>#REF!</v>
      </c>
      <c r="E63" s="364"/>
      <c r="F63" s="364"/>
      <c r="G63" s="482"/>
      <c r="H63" s="502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32" t="s">
        <v>82</v>
      </c>
      <c r="B64" s="134" t="e">
        <f>'Données emprunt'!D28-Résultat!B65</f>
        <v>#REF!</v>
      </c>
      <c r="C64" s="134" t="e">
        <f>'Données emprunt'!D29-Résultat!C65</f>
        <v>#REF!</v>
      </c>
      <c r="D64" s="134" t="e">
        <f>'Données emprunt'!D30-Résultat!D65</f>
        <v>#REF!</v>
      </c>
      <c r="E64" s="364"/>
      <c r="F64" s="364"/>
      <c r="G64" s="503" t="s">
        <v>302</v>
      </c>
      <c r="H64" s="502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32" t="s">
        <v>157</v>
      </c>
      <c r="B65" s="134" t="e">
        <f>'Données emprunt'!D21</f>
        <v>#REF!</v>
      </c>
      <c r="C65" s="134" t="e">
        <f>'Données emprunt'!D22</f>
        <v>#REF!</v>
      </c>
      <c r="D65" s="134" t="e">
        <f>'Données emprunt'!E22</f>
        <v>#REF!</v>
      </c>
      <c r="E65" s="364"/>
      <c r="F65" s="364"/>
      <c r="G65" s="482"/>
      <c r="H65" s="502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32" t="s">
        <v>94</v>
      </c>
      <c r="B66" s="280"/>
      <c r="C66" s="137">
        <f>B66</f>
        <v>0</v>
      </c>
      <c r="D66" s="137">
        <f>C66</f>
        <v>0</v>
      </c>
      <c r="E66" s="364"/>
      <c r="F66" s="364"/>
      <c r="G66" s="482"/>
      <c r="H66" s="502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3" customFormat="1">
      <c r="A67" s="284" t="s">
        <v>85</v>
      </c>
      <c r="B67" s="279" t="e">
        <f>SUM(B64:B66)</f>
        <v>#REF!</v>
      </c>
      <c r="C67" s="279" t="e">
        <f>SUM(C64:C66)</f>
        <v>#REF!</v>
      </c>
      <c r="D67" s="279" t="e">
        <f>SUM(D64:D66)</f>
        <v>#REF!</v>
      </c>
      <c r="E67" s="364"/>
      <c r="F67" s="364"/>
      <c r="G67" s="500"/>
      <c r="H67" s="501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9" s="92" customFormat="1" ht="12" thickBot="1">
      <c r="A68" s="286"/>
      <c r="B68" s="118"/>
      <c r="C68" s="118"/>
      <c r="D68" s="118"/>
      <c r="E68" s="364"/>
      <c r="F68" s="364"/>
      <c r="G68" s="482"/>
      <c r="H68" s="502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82" t="s">
        <v>209</v>
      </c>
      <c r="B69" s="125" t="e">
        <f>B63-B67</f>
        <v>#REF!</v>
      </c>
      <c r="C69" s="125" t="e">
        <f>C63-C67</f>
        <v>#REF!</v>
      </c>
      <c r="D69" s="125" t="e">
        <f>D63-D67</f>
        <v>#REF!</v>
      </c>
      <c r="E69" s="364"/>
      <c r="F69" s="364"/>
      <c r="G69" s="482"/>
      <c r="H69" s="502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34" t="s">
        <v>323</v>
      </c>
      <c r="B70" s="134" t="e">
        <f>IF(B69&lt;1621.71,96.99*4,(IF(B69&lt;93281.2,(B69)*0.205,4488.4*4)))</f>
        <v>#REF!</v>
      </c>
      <c r="C70" s="134" t="e">
        <f>IF(C69&lt;1621.71,96.99*4,(IF(C69&gt;93281.2,(C69)*0.205,4488.4*4)))</f>
        <v>#REF!</v>
      </c>
      <c r="D70" s="134" t="e">
        <f>IF(D69&lt;1621.71,96.99*4,(IF(D69&gt;93281.2,(D69)*0.205,4488.4*4)))</f>
        <v>#REF!</v>
      </c>
      <c r="E70" s="364"/>
      <c r="F70" s="364"/>
      <c r="G70" s="482"/>
      <c r="H70" s="502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34" t="s">
        <v>259</v>
      </c>
      <c r="B71" s="134" t="e">
        <f>0.0395*B70</f>
        <v>#REF!</v>
      </c>
      <c r="C71" s="134" t="e">
        <f>0.0395*C70</f>
        <v>#REF!</v>
      </c>
      <c r="D71" s="134" t="e">
        <f>0.0395*D70</f>
        <v>#REF!</v>
      </c>
      <c r="E71" s="364"/>
      <c r="F71" s="364"/>
      <c r="G71" s="482"/>
      <c r="H71" s="502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82" t="s">
        <v>167</v>
      </c>
      <c r="B72" s="125" t="e">
        <f>B63-B67-B70-B71</f>
        <v>#REF!</v>
      </c>
      <c r="C72" s="125" t="e">
        <f>C63-C67-C70-C71</f>
        <v>#REF!</v>
      </c>
      <c r="D72" s="125" t="e">
        <f>D63-D67-D70-D71</f>
        <v>#REF!</v>
      </c>
      <c r="E72" s="364"/>
      <c r="F72" s="364"/>
      <c r="G72" s="482"/>
      <c r="H72" s="502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7" t="s">
        <v>133</v>
      </c>
      <c r="B73" s="281" t="e">
        <f>IF(B72&gt;0,B87,0)</f>
        <v>#REF!</v>
      </c>
      <c r="C73" s="134" t="e">
        <f>IF(C72&gt;0,C87,0)</f>
        <v>#REF!</v>
      </c>
      <c r="D73" s="138" t="e">
        <f>IF(D72&gt;0,D87,0)</f>
        <v>#REF!</v>
      </c>
      <c r="E73" s="364"/>
      <c r="F73" s="364"/>
      <c r="G73" s="482"/>
      <c r="H73" s="502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8" t="s">
        <v>168</v>
      </c>
      <c r="B74" s="289" t="e">
        <f>B72-B73</f>
        <v>#REF!</v>
      </c>
      <c r="C74" s="290" t="e">
        <f>C72-C73</f>
        <v>#REF!</v>
      </c>
      <c r="D74" s="291" t="e">
        <f>D72-D73</f>
        <v>#REF!</v>
      </c>
      <c r="E74" s="364"/>
      <c r="F74" s="364"/>
      <c r="G74" s="482"/>
      <c r="H74" s="502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6"/>
      <c r="B75" s="113"/>
      <c r="C75" s="139"/>
      <c r="D75" s="117"/>
      <c r="E75" s="364"/>
      <c r="F75" s="364"/>
      <c r="G75" s="482"/>
      <c r="H75" s="502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23" t="s">
        <v>200</v>
      </c>
      <c r="B76" s="424" t="e">
        <f>B74+B52</f>
        <v>#REF!</v>
      </c>
      <c r="C76" s="425" t="e">
        <f>C74+C52</f>
        <v>#REF!</v>
      </c>
      <c r="D76" s="426" t="e">
        <f>D74+D52</f>
        <v>#REF!</v>
      </c>
      <c r="E76" s="364"/>
      <c r="F76" s="364"/>
      <c r="G76" s="482"/>
      <c r="H76" s="502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230</v>
      </c>
      <c r="B77" s="294" t="e">
        <f>'Amortissement crédit1'!G2+#REF!+#REF!</f>
        <v>#REF!</v>
      </c>
      <c r="C77" s="294" t="e">
        <f>'Amortissement crédit1'!G3+#REF!+#REF!</f>
        <v>#REF!</v>
      </c>
      <c r="D77" s="294" t="e">
        <f>'Amortissement crédit1'!G4+#REF!+#REF!</f>
        <v>#REF!</v>
      </c>
      <c r="E77" s="13"/>
      <c r="F77" s="13"/>
      <c r="G77" s="482"/>
      <c r="H77" s="502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267</v>
      </c>
      <c r="B78" s="294" t="e">
        <f>#REF!</f>
        <v>#REF!</v>
      </c>
      <c r="C78" s="294" t="e">
        <f>#REF!</f>
        <v>#REF!</v>
      </c>
      <c r="D78" s="294" t="e">
        <f>#REF!</f>
        <v>#REF!</v>
      </c>
      <c r="E78" s="13"/>
      <c r="F78" s="13"/>
      <c r="G78" s="482"/>
      <c r="H78" s="502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2"/>
      <c r="C79" s="123"/>
      <c r="D79"/>
      <c r="E79"/>
      <c r="F79"/>
      <c r="G79" s="482"/>
      <c r="H79" s="502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62" t="s">
        <v>254</v>
      </c>
      <c r="B80" s="463" t="e">
        <f>B76-B77</f>
        <v>#REF!</v>
      </c>
      <c r="C80" s="463" t="e">
        <f>C76-C77</f>
        <v>#REF!</v>
      </c>
      <c r="D80" s="463" t="e">
        <f>D76-D77</f>
        <v>#REF!</v>
      </c>
      <c r="E80" s="364"/>
      <c r="F80" s="364"/>
      <c r="G80" s="482"/>
      <c r="H80" s="502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62" t="s">
        <v>260</v>
      </c>
      <c r="B81" s="463" t="e">
        <f>B80/12</f>
        <v>#REF!</v>
      </c>
      <c r="C81" s="463" t="e">
        <f>C80/12</f>
        <v>#REF!</v>
      </c>
      <c r="D81" s="463" t="e">
        <f>D80/12</f>
        <v>#REF!</v>
      </c>
      <c r="E81"/>
      <c r="F81" s="535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2"/>
      <c r="C82" s="123"/>
      <c r="D82"/>
      <c r="E82"/>
      <c r="F82" s="536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8" thickBot="1">
      <c r="A83"/>
      <c r="B83" s="122"/>
      <c r="C83" s="123"/>
      <c r="D83"/>
      <c r="E83"/>
      <c r="F83" s="536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 s="365" t="s">
        <v>167</v>
      </c>
      <c r="B84" s="366" t="e">
        <f>B72</f>
        <v>#REF!</v>
      </c>
      <c r="C84" s="366" t="e">
        <f>C72</f>
        <v>#REF!</v>
      </c>
      <c r="D84" s="366" t="e">
        <f>D72</f>
        <v>#REF!</v>
      </c>
      <c r="E84"/>
      <c r="F84" s="535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65" t="s">
        <v>324</v>
      </c>
      <c r="B85" s="539">
        <v>0</v>
      </c>
      <c r="C85" s="537"/>
      <c r="D85" s="537"/>
      <c r="E85" s="124"/>
      <c r="F85" s="535"/>
      <c r="G85" s="107"/>
      <c r="H85" s="107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547" t="s">
        <v>338</v>
      </c>
      <c r="B86" s="548" t="e">
        <f>SUM(B84:B85)</f>
        <v>#REF!</v>
      </c>
      <c r="C86" s="548" t="e">
        <f t="shared" ref="C86:D86" si="0">SUM(C84:C85)</f>
        <v>#REF!</v>
      </c>
      <c r="D86" s="548" t="e">
        <f t="shared" si="0"/>
        <v>#REF!</v>
      </c>
      <c r="E86" s="124"/>
      <c r="F86" s="535"/>
      <c r="G86" s="107"/>
      <c r="H86" s="107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ht="13.2">
      <c r="A87" s="367" t="s">
        <v>133</v>
      </c>
      <c r="B87" s="460" t="e">
        <f>B102</f>
        <v>#REF!</v>
      </c>
      <c r="C87" s="460" t="e">
        <f>C102</f>
        <v>#REF!</v>
      </c>
      <c r="D87" s="460" t="e">
        <f>D102</f>
        <v>#REF!</v>
      </c>
      <c r="E87"/>
      <c r="F87" s="535"/>
      <c r="G87" s="107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ht="12">
      <c r="A88" s="11" t="s">
        <v>337</v>
      </c>
      <c r="B88" s="461">
        <f>B104</f>
        <v>0</v>
      </c>
      <c r="C88" s="461">
        <f>C104</f>
        <v>0</v>
      </c>
      <c r="D88" s="461">
        <f>D104</f>
        <v>0</v>
      </c>
      <c r="E88" s="13"/>
      <c r="F88" s="535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>
      <c r="A90" s="13"/>
      <c r="B90" s="13"/>
      <c r="C90" s="13"/>
      <c r="D90" s="13"/>
      <c r="E90" s="13"/>
      <c r="F90" s="13"/>
      <c r="G90" s="106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ht="12">
      <c r="A91" s="13"/>
      <c r="B91" s="13"/>
      <c r="C91" s="13"/>
      <c r="D91" s="542" t="s">
        <v>331</v>
      </c>
      <c r="E91" s="542" t="s">
        <v>332</v>
      </c>
      <c r="F91" s="543" t="s">
        <v>333</v>
      </c>
      <c r="G91" s="106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ht="12">
      <c r="A92" s="544" t="s">
        <v>334</v>
      </c>
      <c r="B92" s="544" t="s">
        <v>335</v>
      </c>
      <c r="C92" s="544" t="s">
        <v>0</v>
      </c>
      <c r="D92" s="544" t="s">
        <v>336</v>
      </c>
      <c r="E92" s="544" t="s">
        <v>336</v>
      </c>
      <c r="F92" s="544" t="s">
        <v>336</v>
      </c>
      <c r="G92" s="106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>
      <c r="A93" s="545">
        <v>0</v>
      </c>
      <c r="B93" s="545">
        <v>10160</v>
      </c>
      <c r="C93" s="545">
        <v>0</v>
      </c>
      <c r="D93" s="545">
        <f>MIN(B864,$B93)</f>
        <v>10160</v>
      </c>
      <c r="E93" s="545" t="e">
        <f>MIN(C86,$B93)</f>
        <v>#REF!</v>
      </c>
      <c r="F93" s="545" t="e">
        <f>MIN(D86,$B93)</f>
        <v>#REF!</v>
      </c>
      <c r="G93" s="106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>
      <c r="A94" s="545">
        <v>10160</v>
      </c>
      <c r="B94" s="545">
        <v>15200</v>
      </c>
      <c r="C94" s="545">
        <v>0.25</v>
      </c>
      <c r="D94" s="545" t="e">
        <f>MIN(B86-SUM(D$93:D93),$B94-$A94)</f>
        <v>#REF!</v>
      </c>
      <c r="E94" s="545" t="e">
        <f>MIN(C86-SUM(E$93:E93),$B94-$A94)</f>
        <v>#REF!</v>
      </c>
      <c r="F94" s="545" t="e">
        <f>MIN(D86-SUM(F$93:F93),$B94-$A94)</f>
        <v>#REF!</v>
      </c>
      <c r="G94" s="106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>
      <c r="A95" s="545">
        <v>15200</v>
      </c>
      <c r="B95" s="545">
        <v>26830</v>
      </c>
      <c r="C95" s="545">
        <v>0.4</v>
      </c>
      <c r="D95" s="545" t="e">
        <f>MIN(B86-SUM(D$93:D94),$B95-$A95)</f>
        <v>#REF!</v>
      </c>
      <c r="E95" s="545" t="e">
        <f>MIN(C86-SUM(E$93:E94),$B95-$A95)</f>
        <v>#REF!</v>
      </c>
      <c r="F95" s="545" t="e">
        <f>MIN(D86-SUM(F$93:F94),$B95-$A95)</f>
        <v>#REF!</v>
      </c>
      <c r="G95" s="106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19">
      <c r="A96" s="545">
        <v>26830</v>
      </c>
      <c r="B96" s="545">
        <v>46440</v>
      </c>
      <c r="C96" s="545">
        <v>0.45</v>
      </c>
      <c r="D96" s="545" t="e">
        <f>MIN(B86-SUM(D$93:D95),$B96-$A96)</f>
        <v>#REF!</v>
      </c>
      <c r="E96" s="545" t="e">
        <f>MIN(C86-SUM(E$93:E95),$B96-$A96)</f>
        <v>#REF!</v>
      </c>
      <c r="F96" s="545" t="e">
        <f>MIN(D86-SUM(F$93:F95),$B96-$A96)</f>
        <v>#REF!</v>
      </c>
      <c r="G96" s="106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>
      <c r="A97" s="545">
        <v>46440</v>
      </c>
      <c r="B97" s="545"/>
      <c r="C97" s="545">
        <v>0.5</v>
      </c>
      <c r="D97" s="545" t="e">
        <f>B86-SUM(D$93:D96)</f>
        <v>#REF!</v>
      </c>
      <c r="E97" s="545" t="e">
        <f>C86-SUM(E$93:E96)</f>
        <v>#REF!</v>
      </c>
      <c r="F97" s="545" t="e">
        <f>D86-SUM(F$93:F96)</f>
        <v>#REF!</v>
      </c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3"/>
      <c r="C98" s="13"/>
      <c r="D98" s="13"/>
      <c r="E98" s="13"/>
      <c r="F98" s="13"/>
      <c r="G98" s="106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19" s="147" customFormat="1" ht="13.2">
      <c r="A99" s="317"/>
      <c r="B99" s="318"/>
      <c r="C99" s="319"/>
    </row>
    <row r="100" spans="1:19" s="147" customFormat="1" ht="13.2">
      <c r="A100" s="317" t="s">
        <v>188</v>
      </c>
      <c r="B100" s="329" t="e">
        <f>B72</f>
        <v>#REF!</v>
      </c>
      <c r="C100" s="329" t="e">
        <f>C72</f>
        <v>#REF!</v>
      </c>
      <c r="D100" s="329" t="e">
        <f>D72</f>
        <v>#REF!</v>
      </c>
    </row>
    <row r="101" spans="1:19" s="147" customFormat="1" ht="13.2">
      <c r="A101" s="538" t="s">
        <v>324</v>
      </c>
      <c r="B101" s="329">
        <f>B85</f>
        <v>0</v>
      </c>
      <c r="C101" s="329">
        <f>C85</f>
        <v>0</v>
      </c>
      <c r="D101" s="329">
        <f>D85</f>
        <v>0</v>
      </c>
    </row>
    <row r="102" spans="1:19" s="147" customFormat="1" ht="13.2">
      <c r="A102" s="317" t="s">
        <v>189</v>
      </c>
      <c r="B102" s="320" t="e">
        <f>SUMPRODUCT(C$93:C$97,D93:D97)</f>
        <v>#REF!</v>
      </c>
      <c r="C102" s="320" t="e">
        <f>SUMPRODUCT(C$93:C$97,E93:E97)</f>
        <v>#REF!</v>
      </c>
      <c r="D102" s="320" t="e">
        <f>SUMPRODUCT(C$93:C$97,F93:F97)</f>
        <v>#REF!</v>
      </c>
    </row>
    <row r="103" spans="1:19" s="147" customFormat="1" ht="13.2">
      <c r="A103" s="317" t="s">
        <v>190</v>
      </c>
      <c r="B103" s="320" t="e">
        <f>B100+B101-B102</f>
        <v>#REF!</v>
      </c>
      <c r="C103" s="320" t="e">
        <f t="shared" ref="C103:D103" si="1">C100+C101-C102</f>
        <v>#REF!</v>
      </c>
      <c r="D103" s="320" t="e">
        <f t="shared" si="1"/>
        <v>#REF!</v>
      </c>
    </row>
    <row r="104" spans="1:19" s="147" customFormat="1" ht="13.2">
      <c r="A104" s="317" t="s">
        <v>191</v>
      </c>
      <c r="B104" s="550">
        <f>IFERROR(B102/(B100),0)</f>
        <v>0</v>
      </c>
      <c r="C104" s="321">
        <f t="shared" ref="C104:D104" si="2">IFERROR(C102/(C100),0)</f>
        <v>0</v>
      </c>
      <c r="D104" s="321">
        <f t="shared" si="2"/>
        <v>0</v>
      </c>
    </row>
    <row r="105" spans="1:19" s="147" customFormat="1" ht="13.2">
      <c r="A105" s="322"/>
      <c r="B105" s="323"/>
      <c r="C105" s="323"/>
      <c r="D105" s="323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19">
      <c r="A241" s="13"/>
      <c r="B241" s="13"/>
      <c r="C241" s="13"/>
      <c r="D241" s="13"/>
      <c r="E241" s="13"/>
      <c r="F241" s="13"/>
      <c r="G241" s="106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19">
      <c r="A242" s="13"/>
      <c r="B242" s="13"/>
      <c r="C242" s="13"/>
      <c r="D242" s="13"/>
      <c r="E242" s="13"/>
      <c r="F242" s="13"/>
      <c r="G242" s="106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1:19">
      <c r="A243" s="13"/>
      <c r="B243" s="13"/>
      <c r="C243" s="13"/>
      <c r="D243" s="13"/>
      <c r="E243" s="13"/>
      <c r="F243" s="13"/>
      <c r="G243" s="106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1:19">
      <c r="A244" s="13"/>
      <c r="B244" s="13"/>
      <c r="C244" s="13"/>
      <c r="D244" s="13"/>
      <c r="E244" s="13"/>
      <c r="F244" s="13"/>
      <c r="G244" s="106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1:19">
      <c r="A245" s="13"/>
      <c r="B245" s="13"/>
      <c r="C245" s="13"/>
      <c r="D245" s="13"/>
      <c r="E245" s="13"/>
      <c r="F245" s="13"/>
      <c r="G245" s="106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1:19">
      <c r="A246" s="13"/>
      <c r="B246" s="13"/>
      <c r="C246" s="13"/>
      <c r="D246" s="13"/>
      <c r="E246" s="13"/>
      <c r="F246" s="13"/>
      <c r="G246" s="106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1:19">
      <c r="A247" s="13"/>
      <c r="B247" s="13"/>
      <c r="C247" s="13"/>
      <c r="D247" s="13"/>
      <c r="E247" s="13"/>
      <c r="F247" s="13"/>
      <c r="G247" s="106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1:19">
      <c r="A248" s="13"/>
      <c r="B248" s="13"/>
      <c r="C248" s="13"/>
      <c r="D248" s="13"/>
      <c r="E248" s="13"/>
      <c r="F248" s="13"/>
      <c r="G248" s="106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1:19">
      <c r="A249" s="13"/>
      <c r="B249" s="13"/>
      <c r="C249" s="13"/>
      <c r="D249" s="13"/>
      <c r="E249" s="13"/>
      <c r="F249" s="13"/>
      <c r="G249" s="106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1:19">
      <c r="A250" s="13"/>
      <c r="B250" s="13"/>
      <c r="C250" s="13"/>
      <c r="D250" s="13"/>
      <c r="E250" s="13"/>
      <c r="F250" s="13"/>
      <c r="G250" s="106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1:19">
      <c r="A251" s="13"/>
      <c r="B251" s="13"/>
      <c r="C251" s="13"/>
      <c r="D251" s="13"/>
      <c r="E251" s="13"/>
      <c r="F251" s="13"/>
      <c r="G251" s="106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1:19">
      <c r="A252" s="13"/>
      <c r="B252" s="13"/>
      <c r="C252" s="13"/>
      <c r="D252" s="13"/>
      <c r="E252" s="13"/>
      <c r="F252" s="13"/>
      <c r="G252" s="106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1:19">
      <c r="A253" s="13"/>
      <c r="B253" s="13"/>
      <c r="C253" s="13"/>
      <c r="D253" s="13"/>
      <c r="E253" s="13"/>
      <c r="F253" s="13"/>
      <c r="G253" s="106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1:19">
      <c r="A254" s="13"/>
      <c r="B254" s="13"/>
      <c r="C254" s="13"/>
      <c r="D254" s="13"/>
      <c r="E254" s="13"/>
      <c r="F254" s="13"/>
      <c r="G254" s="106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1:19">
      <c r="A255" s="13"/>
      <c r="B255" s="13"/>
      <c r="C255" s="13"/>
      <c r="D255" s="13"/>
      <c r="E255" s="13"/>
      <c r="F255" s="13"/>
      <c r="G255" s="106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1:19">
      <c r="A256" s="13"/>
      <c r="B256" s="13"/>
      <c r="C256" s="13"/>
      <c r="D256" s="13"/>
      <c r="E256" s="13"/>
      <c r="F256" s="13"/>
      <c r="G256" s="106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1:19">
      <c r="A257" s="13"/>
      <c r="B257" s="13"/>
      <c r="C257" s="13"/>
      <c r="D257" s="13"/>
      <c r="E257" s="13"/>
      <c r="F257" s="13"/>
      <c r="G257" s="106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1:19">
      <c r="A258" s="13"/>
      <c r="B258" s="13"/>
      <c r="C258" s="13"/>
      <c r="D258" s="13"/>
      <c r="E258" s="13"/>
      <c r="F258" s="13"/>
    </row>
    <row r="259" spans="1:19">
      <c r="A259" s="13"/>
      <c r="B259" s="13"/>
      <c r="C259" s="13"/>
      <c r="D259" s="13"/>
      <c r="E259" s="13"/>
      <c r="F259" s="13"/>
    </row>
    <row r="260" spans="1:19">
      <c r="A260" s="13"/>
      <c r="B260" s="13"/>
      <c r="C260" s="13"/>
      <c r="D260" s="13"/>
      <c r="E260" s="13"/>
      <c r="F260" s="13"/>
    </row>
    <row r="261" spans="1:19">
      <c r="A261" s="13"/>
      <c r="B261" s="13"/>
      <c r="C261" s="13"/>
      <c r="D261" s="13"/>
      <c r="E261" s="13"/>
      <c r="F261" s="13"/>
    </row>
    <row r="262" spans="1:19">
      <c r="A262" s="13"/>
      <c r="B262" s="13"/>
      <c r="C262" s="13"/>
      <c r="D262" s="13"/>
      <c r="E262" s="13"/>
      <c r="F262" s="13"/>
    </row>
    <row r="263" spans="1:19">
      <c r="A263" s="13"/>
      <c r="B263" s="13"/>
      <c r="C263" s="13"/>
      <c r="D263" s="13"/>
      <c r="E263" s="13"/>
      <c r="F263" s="13"/>
    </row>
    <row r="264" spans="1:19">
      <c r="A264" s="13"/>
      <c r="B264" s="13"/>
      <c r="C264" s="13"/>
      <c r="D264" s="13"/>
      <c r="E264" s="13"/>
      <c r="F264" s="13"/>
    </row>
    <row r="265" spans="1:19">
      <c r="A265" s="13"/>
      <c r="B265" s="13"/>
      <c r="C265" s="13"/>
      <c r="D265" s="13"/>
      <c r="E265" s="13"/>
      <c r="F265" s="13"/>
    </row>
    <row r="266" spans="1:19">
      <c r="A266" s="13"/>
      <c r="B266" s="13"/>
      <c r="C266" s="13"/>
      <c r="D266" s="13"/>
      <c r="E266" s="13"/>
      <c r="F266" s="13"/>
    </row>
    <row r="267" spans="1:19">
      <c r="A267" s="13"/>
      <c r="B267" s="13"/>
      <c r="C267" s="13"/>
      <c r="D267" s="13"/>
      <c r="E267" s="13"/>
      <c r="F267" s="13"/>
    </row>
    <row r="268" spans="1:19">
      <c r="A268" s="13"/>
      <c r="B268" s="13"/>
      <c r="C268" s="13"/>
      <c r="D268" s="13"/>
      <c r="E268" s="13"/>
      <c r="F268" s="13"/>
    </row>
    <row r="269" spans="1:19">
      <c r="A269" s="13"/>
      <c r="B269" s="13"/>
      <c r="C269" s="13"/>
      <c r="D269" s="13"/>
      <c r="E269" s="13"/>
      <c r="F269" s="13"/>
    </row>
    <row r="270" spans="1:19">
      <c r="A270" s="13"/>
      <c r="B270" s="13"/>
      <c r="C270" s="13"/>
      <c r="D270" s="13"/>
      <c r="E270" s="13"/>
      <c r="F270" s="13"/>
    </row>
    <row r="271" spans="1:19">
      <c r="A271" s="13"/>
      <c r="B271" s="13"/>
      <c r="C271" s="13"/>
      <c r="D271" s="13"/>
      <c r="E271" s="13"/>
      <c r="F271" s="13"/>
    </row>
    <row r="272" spans="1:19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  <row r="10817" spans="1:6">
      <c r="A10817" s="13"/>
      <c r="B10817" s="13"/>
      <c r="C10817" s="13"/>
      <c r="D10817" s="13"/>
      <c r="E10817" s="13"/>
      <c r="F10817" s="13"/>
    </row>
    <row r="10818" spans="1:6">
      <c r="A10818" s="13"/>
      <c r="B10818" s="13"/>
      <c r="C10818" s="13"/>
      <c r="D10818" s="13"/>
      <c r="E10818" s="13"/>
      <c r="F10818" s="13"/>
    </row>
    <row r="10819" spans="1:6">
      <c r="A10819" s="13"/>
      <c r="B10819" s="13"/>
      <c r="C10819" s="13"/>
      <c r="D10819" s="13"/>
      <c r="E10819" s="13"/>
      <c r="F10819" s="13"/>
    </row>
    <row r="10820" spans="1:6">
      <c r="A10820" s="13"/>
      <c r="B10820" s="13"/>
      <c r="C10820" s="13"/>
      <c r="D10820" s="13"/>
      <c r="E10820" s="13"/>
      <c r="F10820" s="13"/>
    </row>
    <row r="10821" spans="1:6">
      <c r="A10821" s="13"/>
      <c r="B10821" s="13"/>
      <c r="C10821" s="13"/>
      <c r="D10821" s="13"/>
      <c r="E10821" s="13"/>
      <c r="F10821" s="13"/>
    </row>
    <row r="10822" spans="1:6">
      <c r="A10822" s="13"/>
      <c r="B10822" s="13"/>
      <c r="C10822" s="13"/>
      <c r="D10822" s="13"/>
      <c r="E10822" s="13"/>
      <c r="F10822" s="13"/>
    </row>
    <row r="10823" spans="1:6">
      <c r="A10823" s="13"/>
      <c r="B10823" s="13"/>
      <c r="C10823" s="13"/>
      <c r="D10823" s="13"/>
      <c r="E10823" s="13"/>
      <c r="F10823" s="13"/>
    </row>
    <row r="10824" spans="1:6">
      <c r="A10824" s="13"/>
      <c r="B10824" s="13"/>
      <c r="C10824" s="13"/>
      <c r="D10824" s="13"/>
      <c r="E10824" s="13"/>
      <c r="F10824" s="13"/>
    </row>
    <row r="10825" spans="1:6">
      <c r="A10825" s="13"/>
      <c r="B10825" s="13"/>
      <c r="C10825" s="13"/>
      <c r="D10825" s="13"/>
      <c r="E10825" s="13"/>
      <c r="F10825" s="13"/>
    </row>
    <row r="10826" spans="1:6">
      <c r="A10826" s="13"/>
      <c r="B10826" s="13"/>
      <c r="C10826" s="13"/>
      <c r="D10826" s="13"/>
      <c r="E10826" s="13"/>
      <c r="F10826" s="13"/>
    </row>
    <row r="10827" spans="1:6">
      <c r="A10827" s="13"/>
      <c r="B10827" s="13"/>
      <c r="C10827" s="13"/>
      <c r="D10827" s="13"/>
      <c r="E10827" s="13"/>
      <c r="F10827" s="13"/>
    </row>
    <row r="10828" spans="1:6">
      <c r="A10828" s="13"/>
      <c r="B10828" s="13"/>
      <c r="C10828" s="13"/>
      <c r="D10828" s="13"/>
      <c r="E10828" s="13"/>
      <c r="F10828" s="13"/>
    </row>
    <row r="10829" spans="1:6">
      <c r="A10829" s="13"/>
      <c r="B10829" s="13"/>
      <c r="C10829" s="13"/>
      <c r="D10829" s="13"/>
      <c r="E10829" s="13"/>
      <c r="F10829" s="13"/>
    </row>
    <row r="10830" spans="1:6">
      <c r="A10830" s="13"/>
      <c r="B10830" s="13"/>
      <c r="C10830" s="13"/>
      <c r="D10830" s="13"/>
      <c r="E10830" s="13"/>
      <c r="F10830" s="13"/>
    </row>
    <row r="10831" spans="1:6">
      <c r="A10831" s="13"/>
      <c r="B10831" s="13"/>
      <c r="C10831" s="13"/>
      <c r="D10831" s="13"/>
      <c r="E10831" s="13"/>
      <c r="F10831" s="13"/>
    </row>
    <row r="10832" spans="1:6">
      <c r="A10832" s="13"/>
      <c r="B10832" s="13"/>
      <c r="C10832" s="13"/>
      <c r="D10832" s="13"/>
      <c r="E10832" s="13"/>
      <c r="F10832" s="13"/>
    </row>
    <row r="10833" spans="1:6">
      <c r="A10833" s="13"/>
      <c r="B10833" s="13"/>
      <c r="C10833" s="13"/>
      <c r="D10833" s="13"/>
      <c r="E10833" s="13"/>
      <c r="F10833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&amp;F</oddHeader>
    <oddFooter>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2" zoomScaleNormal="100" workbookViewId="0">
      <selection activeCell="G5" sqref="G5"/>
    </sheetView>
  </sheetViews>
  <sheetFormatPr baseColWidth="10" defaultColWidth="9.109375" defaultRowHeight="10.199999999999999"/>
  <cols>
    <col min="1" max="1" width="39.33203125" style="170" customWidth="1"/>
    <col min="2" max="2" width="9.88671875" style="202" customWidth="1"/>
    <col min="3" max="3" width="8.44140625" style="202" customWidth="1"/>
    <col min="4" max="4" width="9.88671875" style="202" customWidth="1"/>
    <col min="5" max="5" width="9.109375" style="202" customWidth="1"/>
    <col min="6" max="6" width="11.109375" style="189" customWidth="1"/>
    <col min="7" max="7" width="9.88671875" style="189" customWidth="1"/>
    <col min="8" max="8" width="10.33203125" style="189" bestFit="1" customWidth="1"/>
    <col min="9" max="11" width="12.33203125" style="170" customWidth="1"/>
    <col min="12" max="12" width="12.33203125" style="171" customWidth="1"/>
    <col min="13" max="20" width="12.33203125" style="170" customWidth="1"/>
    <col min="21" max="21" width="14" style="275" customWidth="1"/>
    <col min="22" max="22" width="13.88671875" style="170" bestFit="1" customWidth="1"/>
    <col min="23" max="23" width="13" style="170" customWidth="1"/>
    <col min="24" max="24" width="9.109375" style="170" customWidth="1"/>
    <col min="25" max="25" width="9.33203125" style="171" customWidth="1"/>
    <col min="26" max="26" width="10.109375" style="170" customWidth="1"/>
    <col min="27" max="27" width="13.88671875" style="170" bestFit="1" customWidth="1"/>
    <col min="28" max="16384" width="9.109375" style="170"/>
  </cols>
  <sheetData>
    <row r="1" spans="1:44" ht="13.2">
      <c r="A1" s="380" t="s">
        <v>216</v>
      </c>
      <c r="B1" s="147"/>
      <c r="C1" s="147"/>
      <c r="D1" s="147"/>
      <c r="E1" s="147"/>
      <c r="F1" s="147"/>
      <c r="G1" s="381"/>
      <c r="H1" s="381"/>
      <c r="I1" s="382"/>
      <c r="U1" s="172"/>
    </row>
    <row r="2" spans="1:44" ht="13.2">
      <c r="A2" s="383"/>
      <c r="B2" s="384"/>
      <c r="C2" s="384"/>
      <c r="D2" s="385"/>
      <c r="E2" s="384"/>
      <c r="F2" s="385"/>
      <c r="G2" s="385"/>
      <c r="H2" s="386"/>
      <c r="I2" s="382"/>
      <c r="U2" s="172"/>
    </row>
    <row r="3" spans="1:44" ht="13.2">
      <c r="A3" s="560" t="s">
        <v>217</v>
      </c>
      <c r="B3" s="560"/>
      <c r="C3" s="384"/>
      <c r="D3" s="385"/>
      <c r="E3" s="384"/>
      <c r="F3" s="385"/>
      <c r="G3" s="385"/>
      <c r="H3" s="381"/>
      <c r="I3" s="382"/>
      <c r="U3" s="172"/>
    </row>
    <row r="4" spans="1:44" ht="13.2">
      <c r="A4" s="242"/>
      <c r="B4" s="384"/>
      <c r="C4" s="384"/>
      <c r="D4" s="385"/>
      <c r="E4" s="384"/>
      <c r="F4" s="385"/>
      <c r="G4" s="385"/>
      <c r="H4" s="387"/>
      <c r="I4" s="382"/>
      <c r="U4" s="172"/>
    </row>
    <row r="5" spans="1:44" ht="13.2">
      <c r="A5" s="383"/>
      <c r="B5" s="384"/>
      <c r="C5" s="384"/>
      <c r="D5" s="385"/>
      <c r="E5" s="384"/>
      <c r="F5" s="385"/>
      <c r="G5" s="385"/>
      <c r="H5" s="381"/>
      <c r="I5" s="382"/>
      <c r="U5" s="172"/>
    </row>
    <row r="6" spans="1:44" ht="13.2">
      <c r="A6" s="388"/>
      <c r="B6" s="384"/>
      <c r="C6" s="384"/>
      <c r="D6" s="385"/>
      <c r="E6" s="384"/>
      <c r="F6" s="385"/>
      <c r="G6" s="385"/>
      <c r="H6" s="381"/>
      <c r="I6" s="382"/>
      <c r="U6" s="172"/>
    </row>
    <row r="7" spans="1:44" ht="13.2">
      <c r="A7" s="147"/>
      <c r="B7" s="173"/>
      <c r="C7" s="173"/>
      <c r="D7" s="173"/>
      <c r="E7" s="173"/>
      <c r="F7" s="173"/>
      <c r="G7" s="169"/>
      <c r="H7" s="169"/>
      <c r="U7" s="172"/>
    </row>
    <row r="8" spans="1:44" ht="13.2">
      <c r="A8" s="147"/>
      <c r="B8" s="173"/>
      <c r="C8" s="173"/>
      <c r="D8" s="173"/>
      <c r="E8" s="173"/>
      <c r="F8" s="173"/>
      <c r="G8" s="169"/>
      <c r="H8" s="169"/>
      <c r="I8" s="174"/>
      <c r="J8" s="175"/>
      <c r="K8" s="175"/>
      <c r="L8" s="176"/>
      <c r="M8" s="176"/>
      <c r="N8" s="172"/>
      <c r="O8" s="561"/>
      <c r="P8" s="562"/>
      <c r="Q8" s="172"/>
      <c r="R8" s="172"/>
      <c r="S8" s="172"/>
      <c r="T8" s="172"/>
      <c r="U8" s="172"/>
    </row>
    <row r="9" spans="1:44" ht="13.8" thickBot="1">
      <c r="A9" s="147"/>
      <c r="B9" s="173"/>
      <c r="C9" s="173"/>
      <c r="D9" s="173"/>
      <c r="E9" s="173"/>
      <c r="F9" s="173"/>
      <c r="G9" s="169"/>
      <c r="H9" s="169"/>
      <c r="I9" s="174"/>
      <c r="J9" s="175"/>
      <c r="K9" s="175"/>
      <c r="L9" s="176"/>
      <c r="M9" s="176"/>
      <c r="N9" s="172"/>
      <c r="O9" s="172"/>
      <c r="P9" s="176"/>
      <c r="Q9" s="172"/>
      <c r="R9" s="172"/>
      <c r="S9" s="172"/>
      <c r="T9" s="172"/>
      <c r="U9" s="172"/>
    </row>
    <row r="10" spans="1:44" s="171" customFormat="1" ht="28.5" customHeight="1">
      <c r="A10" s="177" t="s">
        <v>28</v>
      </c>
      <c r="B10" s="178" t="s">
        <v>113</v>
      </c>
      <c r="C10" s="178" t="s">
        <v>201</v>
      </c>
      <c r="D10" s="178" t="s">
        <v>112</v>
      </c>
      <c r="E10" s="178" t="s">
        <v>202</v>
      </c>
      <c r="F10" s="179" t="s">
        <v>265</v>
      </c>
      <c r="G10" s="180" t="s">
        <v>31</v>
      </c>
      <c r="H10" s="181" t="s">
        <v>175</v>
      </c>
      <c r="I10" s="182" t="s">
        <v>134</v>
      </c>
      <c r="J10" s="183" t="s">
        <v>135</v>
      </c>
      <c r="K10" s="183" t="s">
        <v>136</v>
      </c>
      <c r="L10" s="183" t="s">
        <v>137</v>
      </c>
      <c r="M10" s="183" t="s">
        <v>138</v>
      </c>
      <c r="N10" s="183" t="s">
        <v>139</v>
      </c>
      <c r="O10" s="183" t="s">
        <v>140</v>
      </c>
      <c r="P10" s="183" t="s">
        <v>141</v>
      </c>
      <c r="Q10" s="183" t="s">
        <v>142</v>
      </c>
      <c r="R10" s="183" t="s">
        <v>143</v>
      </c>
      <c r="S10" s="183" t="s">
        <v>144</v>
      </c>
      <c r="T10" s="183" t="s">
        <v>145</v>
      </c>
      <c r="U10" s="184" t="s">
        <v>176</v>
      </c>
    </row>
    <row r="11" spans="1:44" s="171" customFormat="1" ht="13.2">
      <c r="A11" s="185" t="s">
        <v>146</v>
      </c>
      <c r="B11" s="563"/>
      <c r="C11" s="564"/>
      <c r="D11" s="565"/>
      <c r="E11" s="565"/>
      <c r="F11" s="565"/>
      <c r="G11" s="566"/>
      <c r="H11" s="186"/>
      <c r="I11" s="585" t="s">
        <v>264</v>
      </c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7"/>
      <c r="U11" s="187"/>
    </row>
    <row r="12" spans="1:44" s="190" customFormat="1" ht="12.75" customHeight="1">
      <c r="A12" s="188"/>
      <c r="B12" s="188"/>
      <c r="C12" s="188"/>
      <c r="D12" s="188"/>
      <c r="E12" s="188"/>
      <c r="F12" s="189"/>
      <c r="G12" s="189"/>
      <c r="H12" s="470"/>
      <c r="I12" s="471">
        <v>1</v>
      </c>
      <c r="J12" s="471">
        <v>1</v>
      </c>
      <c r="K12" s="471">
        <v>1</v>
      </c>
      <c r="L12" s="471">
        <v>1</v>
      </c>
      <c r="M12" s="471">
        <v>1</v>
      </c>
      <c r="N12" s="471">
        <v>0</v>
      </c>
      <c r="O12" s="471">
        <v>0</v>
      </c>
      <c r="P12" s="471">
        <v>0</v>
      </c>
      <c r="Q12" s="471">
        <v>0</v>
      </c>
      <c r="R12" s="471">
        <v>0</v>
      </c>
      <c r="S12" s="471">
        <v>0</v>
      </c>
      <c r="T12" s="471">
        <v>0</v>
      </c>
      <c r="U12" s="191">
        <f>SUM(I12:T12)</f>
        <v>5</v>
      </c>
    </row>
    <row r="13" spans="1:44" s="190" customFormat="1">
      <c r="A13" s="192" t="s">
        <v>340</v>
      </c>
      <c r="B13" s="193">
        <v>0</v>
      </c>
      <c r="C13" s="409">
        <v>1.21</v>
      </c>
      <c r="D13" s="193">
        <v>0</v>
      </c>
      <c r="E13" s="409">
        <v>1.21</v>
      </c>
      <c r="F13" s="194" t="str">
        <f t="shared" ref="F13:F19" si="0">IFERROR(D13/B13,"-")</f>
        <v>-</v>
      </c>
      <c r="G13" s="195" t="str">
        <f t="shared" ref="G13:G19" si="1">IFERROR((U13*D13)/$U$21,"-")</f>
        <v>-</v>
      </c>
      <c r="H13" s="549">
        <v>0</v>
      </c>
      <c r="I13" s="546">
        <f>($H13*I$12)</f>
        <v>0</v>
      </c>
      <c r="J13" s="546">
        <f t="shared" ref="J13:T19" si="2">($H13*J$12)</f>
        <v>0</v>
      </c>
      <c r="K13" s="546">
        <f t="shared" si="2"/>
        <v>0</v>
      </c>
      <c r="L13" s="546">
        <f t="shared" si="2"/>
        <v>0</v>
      </c>
      <c r="M13" s="546">
        <f t="shared" si="2"/>
        <v>0</v>
      </c>
      <c r="N13" s="546">
        <f t="shared" si="2"/>
        <v>0</v>
      </c>
      <c r="O13" s="546">
        <f t="shared" si="2"/>
        <v>0</v>
      </c>
      <c r="P13" s="546">
        <f t="shared" si="2"/>
        <v>0</v>
      </c>
      <c r="Q13" s="546">
        <f t="shared" si="2"/>
        <v>0</v>
      </c>
      <c r="R13" s="546">
        <f t="shared" si="2"/>
        <v>0</v>
      </c>
      <c r="S13" s="546">
        <f t="shared" si="2"/>
        <v>0</v>
      </c>
      <c r="T13" s="546">
        <f t="shared" si="2"/>
        <v>0</v>
      </c>
      <c r="U13" s="198">
        <f>SUM(I13:T13)</f>
        <v>0</v>
      </c>
      <c r="Y13" s="199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s="190" customFormat="1">
      <c r="A14" s="192" t="s">
        <v>341</v>
      </c>
      <c r="B14" s="193">
        <v>0</v>
      </c>
      <c r="C14" s="409">
        <v>1.21</v>
      </c>
      <c r="D14" s="193">
        <v>0</v>
      </c>
      <c r="E14" s="409">
        <v>1.21</v>
      </c>
      <c r="F14" s="194" t="str">
        <f t="shared" si="0"/>
        <v>-</v>
      </c>
      <c r="G14" s="195" t="str">
        <f t="shared" si="1"/>
        <v>-</v>
      </c>
      <c r="H14" s="549">
        <v>0</v>
      </c>
      <c r="I14" s="546">
        <f t="shared" ref="I14:I19" si="3">($H14*I$12)</f>
        <v>0</v>
      </c>
      <c r="J14" s="546">
        <f t="shared" si="2"/>
        <v>0</v>
      </c>
      <c r="K14" s="546">
        <f t="shared" si="2"/>
        <v>0</v>
      </c>
      <c r="L14" s="546">
        <f t="shared" si="2"/>
        <v>0</v>
      </c>
      <c r="M14" s="546">
        <f t="shared" si="2"/>
        <v>0</v>
      </c>
      <c r="N14" s="546">
        <f t="shared" si="2"/>
        <v>0</v>
      </c>
      <c r="O14" s="546">
        <f t="shared" si="2"/>
        <v>0</v>
      </c>
      <c r="P14" s="546">
        <f t="shared" si="2"/>
        <v>0</v>
      </c>
      <c r="Q14" s="546">
        <f t="shared" si="2"/>
        <v>0</v>
      </c>
      <c r="R14" s="546">
        <f t="shared" si="2"/>
        <v>0</v>
      </c>
      <c r="S14" s="546">
        <f t="shared" si="2"/>
        <v>0</v>
      </c>
      <c r="T14" s="546">
        <f t="shared" si="2"/>
        <v>0</v>
      </c>
      <c r="U14" s="198">
        <f t="shared" ref="U14:U19" si="4">SUM(I14:T14)</f>
        <v>0</v>
      </c>
      <c r="Y14" s="199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</row>
    <row r="15" spans="1:44" s="190" customFormat="1">
      <c r="A15" s="192" t="s">
        <v>342</v>
      </c>
      <c r="B15" s="193">
        <v>0</v>
      </c>
      <c r="C15" s="409">
        <v>1.21</v>
      </c>
      <c r="D15" s="193">
        <v>0</v>
      </c>
      <c r="E15" s="409">
        <v>1.21</v>
      </c>
      <c r="F15" s="194" t="str">
        <f t="shared" si="0"/>
        <v>-</v>
      </c>
      <c r="G15" s="195" t="str">
        <f t="shared" si="1"/>
        <v>-</v>
      </c>
      <c r="H15" s="549">
        <v>0</v>
      </c>
      <c r="I15" s="546">
        <f t="shared" si="3"/>
        <v>0</v>
      </c>
      <c r="J15" s="546">
        <f t="shared" si="2"/>
        <v>0</v>
      </c>
      <c r="K15" s="546">
        <f t="shared" si="2"/>
        <v>0</v>
      </c>
      <c r="L15" s="546">
        <f t="shared" si="2"/>
        <v>0</v>
      </c>
      <c r="M15" s="546">
        <f t="shared" si="2"/>
        <v>0</v>
      </c>
      <c r="N15" s="546">
        <f t="shared" si="2"/>
        <v>0</v>
      </c>
      <c r="O15" s="546">
        <f t="shared" si="2"/>
        <v>0</v>
      </c>
      <c r="P15" s="546">
        <f t="shared" si="2"/>
        <v>0</v>
      </c>
      <c r="Q15" s="546">
        <f t="shared" si="2"/>
        <v>0</v>
      </c>
      <c r="R15" s="546">
        <f t="shared" si="2"/>
        <v>0</v>
      </c>
      <c r="S15" s="546">
        <f t="shared" si="2"/>
        <v>0</v>
      </c>
      <c r="T15" s="546">
        <f t="shared" si="2"/>
        <v>0</v>
      </c>
      <c r="U15" s="198">
        <f t="shared" si="4"/>
        <v>0</v>
      </c>
      <c r="Y15" s="199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</row>
    <row r="16" spans="1:44" s="190" customFormat="1">
      <c r="A16" s="192" t="s">
        <v>343</v>
      </c>
      <c r="B16" s="193">
        <v>0</v>
      </c>
      <c r="C16" s="409">
        <v>1.21</v>
      </c>
      <c r="D16" s="193">
        <v>0</v>
      </c>
      <c r="E16" s="409">
        <v>1.21</v>
      </c>
      <c r="F16" s="194" t="str">
        <f t="shared" si="0"/>
        <v>-</v>
      </c>
      <c r="G16" s="195" t="str">
        <f t="shared" si="1"/>
        <v>-</v>
      </c>
      <c r="H16" s="549">
        <v>0</v>
      </c>
      <c r="I16" s="546">
        <f t="shared" si="3"/>
        <v>0</v>
      </c>
      <c r="J16" s="546">
        <f t="shared" si="2"/>
        <v>0</v>
      </c>
      <c r="K16" s="546">
        <f t="shared" si="2"/>
        <v>0</v>
      </c>
      <c r="L16" s="546">
        <f t="shared" si="2"/>
        <v>0</v>
      </c>
      <c r="M16" s="546">
        <f t="shared" si="2"/>
        <v>0</v>
      </c>
      <c r="N16" s="546">
        <f t="shared" si="2"/>
        <v>0</v>
      </c>
      <c r="O16" s="546">
        <f t="shared" si="2"/>
        <v>0</v>
      </c>
      <c r="P16" s="546">
        <f t="shared" si="2"/>
        <v>0</v>
      </c>
      <c r="Q16" s="546">
        <f t="shared" si="2"/>
        <v>0</v>
      </c>
      <c r="R16" s="546">
        <f t="shared" si="2"/>
        <v>0</v>
      </c>
      <c r="S16" s="546">
        <f t="shared" si="2"/>
        <v>0</v>
      </c>
      <c r="T16" s="546">
        <f t="shared" si="2"/>
        <v>0</v>
      </c>
      <c r="U16" s="198">
        <f t="shared" si="4"/>
        <v>0</v>
      </c>
      <c r="Y16" s="199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</row>
    <row r="17" spans="1:44" s="190" customFormat="1">
      <c r="A17" s="192" t="s">
        <v>344</v>
      </c>
      <c r="B17" s="193">
        <v>0</v>
      </c>
      <c r="C17" s="409">
        <v>1.21</v>
      </c>
      <c r="D17" s="193">
        <v>0</v>
      </c>
      <c r="E17" s="409">
        <v>1.21</v>
      </c>
      <c r="F17" s="194" t="str">
        <f t="shared" si="0"/>
        <v>-</v>
      </c>
      <c r="G17" s="195" t="str">
        <f t="shared" si="1"/>
        <v>-</v>
      </c>
      <c r="H17" s="196">
        <v>0</v>
      </c>
      <c r="I17" s="546">
        <f t="shared" si="3"/>
        <v>0</v>
      </c>
      <c r="J17" s="546">
        <f t="shared" si="2"/>
        <v>0</v>
      </c>
      <c r="K17" s="546">
        <f t="shared" si="2"/>
        <v>0</v>
      </c>
      <c r="L17" s="546">
        <f t="shared" si="2"/>
        <v>0</v>
      </c>
      <c r="M17" s="546">
        <f t="shared" si="2"/>
        <v>0</v>
      </c>
      <c r="N17" s="546">
        <f t="shared" si="2"/>
        <v>0</v>
      </c>
      <c r="O17" s="546">
        <f t="shared" si="2"/>
        <v>0</v>
      </c>
      <c r="P17" s="546">
        <f t="shared" si="2"/>
        <v>0</v>
      </c>
      <c r="Q17" s="546">
        <f t="shared" si="2"/>
        <v>0</v>
      </c>
      <c r="R17" s="546">
        <f t="shared" si="2"/>
        <v>0</v>
      </c>
      <c r="S17" s="546">
        <f t="shared" si="2"/>
        <v>0</v>
      </c>
      <c r="T17" s="546">
        <f t="shared" si="2"/>
        <v>0</v>
      </c>
      <c r="U17" s="198">
        <f t="shared" si="4"/>
        <v>0</v>
      </c>
      <c r="Y17" s="199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</row>
    <row r="18" spans="1:44" s="190" customFormat="1">
      <c r="A18" s="192" t="s">
        <v>210</v>
      </c>
      <c r="B18" s="193">
        <v>0</v>
      </c>
      <c r="C18" s="409">
        <v>1.21</v>
      </c>
      <c r="D18" s="193">
        <v>0</v>
      </c>
      <c r="E18" s="409">
        <v>1.21</v>
      </c>
      <c r="F18" s="194" t="str">
        <f t="shared" si="0"/>
        <v>-</v>
      </c>
      <c r="G18" s="195" t="str">
        <f t="shared" si="1"/>
        <v>-</v>
      </c>
      <c r="H18" s="196">
        <v>0</v>
      </c>
      <c r="I18" s="546">
        <f t="shared" si="3"/>
        <v>0</v>
      </c>
      <c r="J18" s="546">
        <f t="shared" si="2"/>
        <v>0</v>
      </c>
      <c r="K18" s="546">
        <f t="shared" si="2"/>
        <v>0</v>
      </c>
      <c r="L18" s="546">
        <f t="shared" si="2"/>
        <v>0</v>
      </c>
      <c r="M18" s="546">
        <f t="shared" si="2"/>
        <v>0</v>
      </c>
      <c r="N18" s="546">
        <f t="shared" si="2"/>
        <v>0</v>
      </c>
      <c r="O18" s="546">
        <f t="shared" si="2"/>
        <v>0</v>
      </c>
      <c r="P18" s="546">
        <f t="shared" si="2"/>
        <v>0</v>
      </c>
      <c r="Q18" s="546">
        <f t="shared" si="2"/>
        <v>0</v>
      </c>
      <c r="R18" s="546">
        <f t="shared" si="2"/>
        <v>0</v>
      </c>
      <c r="S18" s="546">
        <f t="shared" si="2"/>
        <v>0</v>
      </c>
      <c r="T18" s="546">
        <f t="shared" si="2"/>
        <v>0</v>
      </c>
      <c r="U18" s="198">
        <f t="shared" si="4"/>
        <v>0</v>
      </c>
      <c r="Y18" s="199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1:44" s="190" customFormat="1">
      <c r="A19" s="192" t="s">
        <v>211</v>
      </c>
      <c r="B19" s="193">
        <v>0</v>
      </c>
      <c r="C19" s="409">
        <v>1.21</v>
      </c>
      <c r="D19" s="193">
        <v>0</v>
      </c>
      <c r="E19" s="409">
        <v>1.21</v>
      </c>
      <c r="F19" s="194" t="str">
        <f t="shared" si="0"/>
        <v>-</v>
      </c>
      <c r="G19" s="195" t="str">
        <f t="shared" si="1"/>
        <v>-</v>
      </c>
      <c r="H19" s="196">
        <v>0</v>
      </c>
      <c r="I19" s="546">
        <f t="shared" si="3"/>
        <v>0</v>
      </c>
      <c r="J19" s="546">
        <f t="shared" si="2"/>
        <v>0</v>
      </c>
      <c r="K19" s="546">
        <f t="shared" si="2"/>
        <v>0</v>
      </c>
      <c r="L19" s="546">
        <f t="shared" si="2"/>
        <v>0</v>
      </c>
      <c r="M19" s="546">
        <f t="shared" si="2"/>
        <v>0</v>
      </c>
      <c r="N19" s="546">
        <f t="shared" si="2"/>
        <v>0</v>
      </c>
      <c r="O19" s="546">
        <f t="shared" si="2"/>
        <v>0</v>
      </c>
      <c r="P19" s="546">
        <f t="shared" si="2"/>
        <v>0</v>
      </c>
      <c r="Q19" s="546">
        <f t="shared" si="2"/>
        <v>0</v>
      </c>
      <c r="R19" s="546">
        <f t="shared" si="2"/>
        <v>0</v>
      </c>
      <c r="S19" s="546">
        <f t="shared" si="2"/>
        <v>0</v>
      </c>
      <c r="T19" s="546">
        <f t="shared" si="2"/>
        <v>0</v>
      </c>
      <c r="U19" s="198">
        <f t="shared" si="4"/>
        <v>0</v>
      </c>
      <c r="Y19" s="199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</row>
    <row r="20" spans="1:44" s="200" customFormat="1">
      <c r="A20" s="201"/>
      <c r="B20" s="203"/>
      <c r="C20" s="203"/>
      <c r="D20" s="204"/>
      <c r="E20" s="203"/>
      <c r="F20" s="205"/>
      <c r="G20" s="206"/>
      <c r="H20" s="207"/>
      <c r="I20" s="208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91"/>
    </row>
    <row r="21" spans="1:44" s="169" customFormat="1">
      <c r="A21" s="210" t="s">
        <v>24</v>
      </c>
      <c r="B21" s="567"/>
      <c r="C21" s="568"/>
      <c r="D21" s="568"/>
      <c r="E21" s="568"/>
      <c r="F21" s="569"/>
      <c r="G21" s="211" t="s">
        <v>114</v>
      </c>
      <c r="H21" s="219"/>
      <c r="I21" s="213">
        <f t="shared" ref="I21:T21" si="5">SUMPRODUCT($D$13:$D$19,I13:I19)</f>
        <v>0</v>
      </c>
      <c r="J21" s="213">
        <f t="shared" si="5"/>
        <v>0</v>
      </c>
      <c r="K21" s="213">
        <f t="shared" si="5"/>
        <v>0</v>
      </c>
      <c r="L21" s="213">
        <f t="shared" si="5"/>
        <v>0</v>
      </c>
      <c r="M21" s="213">
        <f t="shared" si="5"/>
        <v>0</v>
      </c>
      <c r="N21" s="213">
        <f t="shared" si="5"/>
        <v>0</v>
      </c>
      <c r="O21" s="213">
        <f t="shared" si="5"/>
        <v>0</v>
      </c>
      <c r="P21" s="213">
        <f t="shared" si="5"/>
        <v>0</v>
      </c>
      <c r="Q21" s="213">
        <f t="shared" si="5"/>
        <v>0</v>
      </c>
      <c r="R21" s="213">
        <f t="shared" si="5"/>
        <v>0</v>
      </c>
      <c r="S21" s="213">
        <f t="shared" si="5"/>
        <v>0</v>
      </c>
      <c r="T21" s="213">
        <f t="shared" si="5"/>
        <v>0</v>
      </c>
      <c r="U21" s="214">
        <f>SUM(I21:T21)</f>
        <v>0</v>
      </c>
    </row>
    <row r="22" spans="1:44" s="169" customFormat="1">
      <c r="A22" s="210" t="s">
        <v>25</v>
      </c>
      <c r="B22" s="570"/>
      <c r="C22" s="571"/>
      <c r="D22" s="571"/>
      <c r="E22" s="571"/>
      <c r="F22" s="572"/>
      <c r="G22" s="215"/>
      <c r="H22" s="219"/>
      <c r="I22" s="213">
        <f t="shared" ref="I22:T22" si="6">SUMPRODUCT($B$13:$B$19,I13:I19)</f>
        <v>0</v>
      </c>
      <c r="J22" s="213">
        <f t="shared" si="6"/>
        <v>0</v>
      </c>
      <c r="K22" s="213">
        <f t="shared" si="6"/>
        <v>0</v>
      </c>
      <c r="L22" s="213">
        <f t="shared" si="6"/>
        <v>0</v>
      </c>
      <c r="M22" s="213">
        <f t="shared" si="6"/>
        <v>0</v>
      </c>
      <c r="N22" s="213">
        <f t="shared" si="6"/>
        <v>0</v>
      </c>
      <c r="O22" s="213">
        <f t="shared" si="6"/>
        <v>0</v>
      </c>
      <c r="P22" s="213">
        <f t="shared" si="6"/>
        <v>0</v>
      </c>
      <c r="Q22" s="213">
        <f t="shared" si="6"/>
        <v>0</v>
      </c>
      <c r="R22" s="213">
        <f t="shared" si="6"/>
        <v>0</v>
      </c>
      <c r="S22" s="213">
        <f t="shared" si="6"/>
        <v>0</v>
      </c>
      <c r="T22" s="213">
        <f t="shared" si="6"/>
        <v>0</v>
      </c>
      <c r="U22" s="216">
        <f>SUM(I22:T22)</f>
        <v>0</v>
      </c>
    </row>
    <row r="23" spans="1:44" s="221" customFormat="1">
      <c r="A23" s="217" t="s">
        <v>26</v>
      </c>
      <c r="B23" s="570"/>
      <c r="C23" s="571"/>
      <c r="D23" s="571"/>
      <c r="E23" s="571"/>
      <c r="F23" s="572"/>
      <c r="G23" s="218"/>
      <c r="H23" s="219"/>
      <c r="I23" s="220">
        <f t="shared" ref="I23:T23" si="7">SUMPRODUCT($D$13:$D$19,$E$13:$E$19,I13:I19)</f>
        <v>0</v>
      </c>
      <c r="J23" s="220">
        <f t="shared" si="7"/>
        <v>0</v>
      </c>
      <c r="K23" s="220">
        <f t="shared" si="7"/>
        <v>0</v>
      </c>
      <c r="L23" s="220">
        <f t="shared" si="7"/>
        <v>0</v>
      </c>
      <c r="M23" s="220">
        <f t="shared" si="7"/>
        <v>0</v>
      </c>
      <c r="N23" s="220">
        <f t="shared" si="7"/>
        <v>0</v>
      </c>
      <c r="O23" s="220">
        <f t="shared" si="7"/>
        <v>0</v>
      </c>
      <c r="P23" s="220">
        <f t="shared" si="7"/>
        <v>0</v>
      </c>
      <c r="Q23" s="220">
        <f t="shared" si="7"/>
        <v>0</v>
      </c>
      <c r="R23" s="220">
        <f t="shared" si="7"/>
        <v>0</v>
      </c>
      <c r="S23" s="220">
        <f t="shared" si="7"/>
        <v>0</v>
      </c>
      <c r="T23" s="220">
        <f t="shared" si="7"/>
        <v>0</v>
      </c>
      <c r="U23" s="220">
        <f>SUM(I23:T23)</f>
        <v>0</v>
      </c>
    </row>
    <row r="24" spans="1:44" s="221" customFormat="1" ht="10.8" thickBot="1">
      <c r="A24" s="222" t="s">
        <v>214</v>
      </c>
      <c r="B24" s="573"/>
      <c r="C24" s="574"/>
      <c r="D24" s="574"/>
      <c r="E24" s="574"/>
      <c r="F24" s="575"/>
      <c r="G24" s="223"/>
      <c r="H24" s="219"/>
      <c r="I24" s="224">
        <f t="shared" ref="I24:T24" si="8">SUMPRODUCT($B$13:$B$19,$C$13:$C$19,I13:I19)</f>
        <v>0</v>
      </c>
      <c r="J24" s="224">
        <f t="shared" si="8"/>
        <v>0</v>
      </c>
      <c r="K24" s="224">
        <f t="shared" si="8"/>
        <v>0</v>
      </c>
      <c r="L24" s="224">
        <f t="shared" si="8"/>
        <v>0</v>
      </c>
      <c r="M24" s="224">
        <f t="shared" si="8"/>
        <v>0</v>
      </c>
      <c r="N24" s="224">
        <f t="shared" si="8"/>
        <v>0</v>
      </c>
      <c r="O24" s="224">
        <f t="shared" si="8"/>
        <v>0</v>
      </c>
      <c r="P24" s="224">
        <f t="shared" si="8"/>
        <v>0</v>
      </c>
      <c r="Q24" s="224">
        <f t="shared" si="8"/>
        <v>0</v>
      </c>
      <c r="R24" s="224">
        <f t="shared" si="8"/>
        <v>0</v>
      </c>
      <c r="S24" s="224">
        <f t="shared" si="8"/>
        <v>0</v>
      </c>
      <c r="T24" s="224">
        <f t="shared" si="8"/>
        <v>0</v>
      </c>
      <c r="U24" s="225">
        <f>SUM(H24:T24)</f>
        <v>0</v>
      </c>
    </row>
    <row r="25" spans="1:44" s="200" customFormat="1" ht="13.5" customHeight="1">
      <c r="A25" s="226"/>
      <c r="D25" s="190"/>
      <c r="F25" s="169"/>
      <c r="H25" s="227">
        <f>H22-G22</f>
        <v>0</v>
      </c>
      <c r="U25" s="228"/>
      <c r="Y25" s="171"/>
    </row>
    <row r="26" spans="1:44" s="200" customFormat="1" ht="10.8" thickBot="1">
      <c r="A26" s="226"/>
      <c r="J26" s="561"/>
      <c r="K26" s="561"/>
      <c r="L26" s="172"/>
      <c r="M26" s="172"/>
      <c r="N26" s="172"/>
      <c r="O26" s="561"/>
      <c r="P26" s="562"/>
      <c r="Q26" s="172"/>
      <c r="U26" s="228"/>
      <c r="Y26" s="171"/>
    </row>
    <row r="27" spans="1:44" s="171" customFormat="1" ht="29.25" customHeight="1">
      <c r="A27" s="229" t="s">
        <v>27</v>
      </c>
      <c r="B27" s="178" t="s">
        <v>113</v>
      </c>
      <c r="C27" s="178" t="s">
        <v>201</v>
      </c>
      <c r="D27" s="178" t="s">
        <v>112</v>
      </c>
      <c r="E27" s="178" t="s">
        <v>202</v>
      </c>
      <c r="F27" s="179" t="s">
        <v>265</v>
      </c>
      <c r="G27" s="180" t="s">
        <v>31</v>
      </c>
      <c r="H27" s="230" t="s">
        <v>162</v>
      </c>
      <c r="I27" s="182" t="str">
        <f>I10</f>
        <v>Mois 1</v>
      </c>
      <c r="J27" s="183" t="str">
        <f t="shared" ref="J27:T27" si="9">J10</f>
        <v>Mois 2</v>
      </c>
      <c r="K27" s="183" t="str">
        <f t="shared" si="9"/>
        <v>Mois 3</v>
      </c>
      <c r="L27" s="183" t="str">
        <f t="shared" si="9"/>
        <v>Mois 4</v>
      </c>
      <c r="M27" s="183" t="str">
        <f t="shared" si="9"/>
        <v>Mois 5</v>
      </c>
      <c r="N27" s="183" t="str">
        <f t="shared" si="9"/>
        <v>Mois 6</v>
      </c>
      <c r="O27" s="183" t="str">
        <f t="shared" si="9"/>
        <v>Mois 7</v>
      </c>
      <c r="P27" s="183" t="str">
        <f t="shared" si="9"/>
        <v>Mois 8</v>
      </c>
      <c r="Q27" s="183" t="str">
        <f t="shared" si="9"/>
        <v>Mois 9</v>
      </c>
      <c r="R27" s="183" t="str">
        <f t="shared" si="9"/>
        <v>Mois 10</v>
      </c>
      <c r="S27" s="183" t="str">
        <f t="shared" si="9"/>
        <v>Mois 11</v>
      </c>
      <c r="T27" s="183" t="str">
        <f t="shared" si="9"/>
        <v>Mois 12</v>
      </c>
      <c r="U27" s="184" t="s">
        <v>29</v>
      </c>
    </row>
    <row r="28" spans="1:44" s="171" customFormat="1" ht="12" customHeight="1">
      <c r="A28" s="185" t="str">
        <f>A11</f>
        <v>Produits/Services</v>
      </c>
      <c r="B28" s="556"/>
      <c r="C28" s="557"/>
      <c r="D28" s="558"/>
      <c r="E28" s="558"/>
      <c r="F28" s="558"/>
      <c r="G28" s="559"/>
      <c r="H28" s="231"/>
      <c r="I28" s="471">
        <v>0</v>
      </c>
      <c r="J28" s="471">
        <v>0</v>
      </c>
      <c r="K28" s="471">
        <v>0</v>
      </c>
      <c r="L28" s="471">
        <v>0</v>
      </c>
      <c r="M28" s="471">
        <v>0</v>
      </c>
      <c r="N28" s="471">
        <v>0</v>
      </c>
      <c r="O28" s="471">
        <v>0</v>
      </c>
      <c r="P28" s="471">
        <v>0</v>
      </c>
      <c r="Q28" s="471">
        <v>0</v>
      </c>
      <c r="R28" s="471">
        <v>0</v>
      </c>
      <c r="S28" s="471">
        <v>0</v>
      </c>
      <c r="T28" s="471">
        <v>0</v>
      </c>
      <c r="U28" s="187"/>
    </row>
    <row r="29" spans="1:44" s="200" customFormat="1">
      <c r="A29" s="234" t="s">
        <v>340</v>
      </c>
      <c r="B29" s="235">
        <v>0</v>
      </c>
      <c r="C29" s="379">
        <f t="shared" ref="C29:E31" si="10">C13</f>
        <v>1.21</v>
      </c>
      <c r="D29" s="235">
        <f t="shared" si="10"/>
        <v>0</v>
      </c>
      <c r="E29" s="379">
        <f t="shared" si="10"/>
        <v>1.21</v>
      </c>
      <c r="F29" s="194" t="str">
        <f t="shared" ref="F29:F35" si="11">IFERROR(D29/B29,"")</f>
        <v/>
      </c>
      <c r="G29" s="236" t="str">
        <f t="shared" ref="G29:G35" si="12">IFERROR((U29*D29)/$U$37,"")</f>
        <v/>
      </c>
      <c r="H29" s="232">
        <f t="shared" ref="H29:H35" si="13">H13</f>
        <v>0</v>
      </c>
      <c r="I29" s="197">
        <f t="shared" ref="I29:I35" si="14">($H29*I$28)</f>
        <v>0</v>
      </c>
      <c r="J29" s="197">
        <f t="shared" ref="J29:T35" si="15">($H29*J$28)</f>
        <v>0</v>
      </c>
      <c r="K29" s="197">
        <f t="shared" si="15"/>
        <v>0</v>
      </c>
      <c r="L29" s="197">
        <f t="shared" si="15"/>
        <v>0</v>
      </c>
      <c r="M29" s="197">
        <f t="shared" si="15"/>
        <v>0</v>
      </c>
      <c r="N29" s="197">
        <f t="shared" si="15"/>
        <v>0</v>
      </c>
      <c r="O29" s="197">
        <f t="shared" si="15"/>
        <v>0</v>
      </c>
      <c r="P29" s="197">
        <f t="shared" si="15"/>
        <v>0</v>
      </c>
      <c r="Q29" s="197">
        <f t="shared" si="15"/>
        <v>0</v>
      </c>
      <c r="R29" s="197">
        <f t="shared" si="15"/>
        <v>0</v>
      </c>
      <c r="S29" s="197">
        <f t="shared" si="15"/>
        <v>0</v>
      </c>
      <c r="T29" s="197">
        <f t="shared" si="15"/>
        <v>0</v>
      </c>
      <c r="U29" s="198">
        <f t="shared" ref="U29:U35" si="16">SUM(I29:T29)</f>
        <v>0</v>
      </c>
    </row>
    <row r="30" spans="1:44" s="200" customFormat="1">
      <c r="A30" s="234" t="s">
        <v>341</v>
      </c>
      <c r="B30" s="235">
        <v>0</v>
      </c>
      <c r="C30" s="379">
        <f t="shared" si="10"/>
        <v>1.21</v>
      </c>
      <c r="D30" s="235">
        <f t="shared" si="10"/>
        <v>0</v>
      </c>
      <c r="E30" s="379">
        <f t="shared" si="10"/>
        <v>1.21</v>
      </c>
      <c r="F30" s="194" t="str">
        <f t="shared" si="11"/>
        <v/>
      </c>
      <c r="G30" s="236" t="str">
        <f t="shared" si="12"/>
        <v/>
      </c>
      <c r="H30" s="232">
        <f t="shared" si="13"/>
        <v>0</v>
      </c>
      <c r="I30" s="197">
        <f t="shared" si="14"/>
        <v>0</v>
      </c>
      <c r="J30" s="197">
        <f t="shared" si="15"/>
        <v>0</v>
      </c>
      <c r="K30" s="197">
        <f t="shared" si="15"/>
        <v>0</v>
      </c>
      <c r="L30" s="197">
        <f t="shared" si="15"/>
        <v>0</v>
      </c>
      <c r="M30" s="197">
        <f t="shared" si="15"/>
        <v>0</v>
      </c>
      <c r="N30" s="197">
        <f t="shared" si="15"/>
        <v>0</v>
      </c>
      <c r="O30" s="197">
        <f t="shared" si="15"/>
        <v>0</v>
      </c>
      <c r="P30" s="197">
        <f t="shared" si="15"/>
        <v>0</v>
      </c>
      <c r="Q30" s="197">
        <f t="shared" si="15"/>
        <v>0</v>
      </c>
      <c r="R30" s="197">
        <f t="shared" si="15"/>
        <v>0</v>
      </c>
      <c r="S30" s="197">
        <f t="shared" si="15"/>
        <v>0</v>
      </c>
      <c r="T30" s="197">
        <f t="shared" si="15"/>
        <v>0</v>
      </c>
      <c r="U30" s="198">
        <f t="shared" si="16"/>
        <v>0</v>
      </c>
    </row>
    <row r="31" spans="1:44" s="200" customFormat="1">
      <c r="A31" s="234" t="s">
        <v>342</v>
      </c>
      <c r="B31" s="235">
        <v>0</v>
      </c>
      <c r="C31" s="379">
        <f t="shared" si="10"/>
        <v>1.21</v>
      </c>
      <c r="D31" s="235">
        <f t="shared" si="10"/>
        <v>0</v>
      </c>
      <c r="E31" s="379">
        <f t="shared" si="10"/>
        <v>1.21</v>
      </c>
      <c r="F31" s="194" t="str">
        <f t="shared" si="11"/>
        <v/>
      </c>
      <c r="G31" s="236" t="str">
        <f t="shared" si="12"/>
        <v/>
      </c>
      <c r="H31" s="232">
        <f t="shared" si="13"/>
        <v>0</v>
      </c>
      <c r="I31" s="197">
        <f t="shared" si="14"/>
        <v>0</v>
      </c>
      <c r="J31" s="197">
        <f t="shared" si="15"/>
        <v>0</v>
      </c>
      <c r="K31" s="197">
        <f t="shared" si="15"/>
        <v>0</v>
      </c>
      <c r="L31" s="197">
        <f t="shared" si="15"/>
        <v>0</v>
      </c>
      <c r="M31" s="197">
        <f t="shared" si="15"/>
        <v>0</v>
      </c>
      <c r="N31" s="197">
        <f t="shared" si="15"/>
        <v>0</v>
      </c>
      <c r="O31" s="197">
        <f t="shared" si="15"/>
        <v>0</v>
      </c>
      <c r="P31" s="197">
        <f t="shared" si="15"/>
        <v>0</v>
      </c>
      <c r="Q31" s="197">
        <f t="shared" si="15"/>
        <v>0</v>
      </c>
      <c r="R31" s="197">
        <f t="shared" si="15"/>
        <v>0</v>
      </c>
      <c r="S31" s="197">
        <f t="shared" si="15"/>
        <v>0</v>
      </c>
      <c r="T31" s="197">
        <f t="shared" si="15"/>
        <v>0</v>
      </c>
      <c r="U31" s="198">
        <f t="shared" si="16"/>
        <v>0</v>
      </c>
    </row>
    <row r="32" spans="1:44" s="200" customFormat="1">
      <c r="A32" s="234" t="s">
        <v>343</v>
      </c>
      <c r="B32" s="235">
        <v>0</v>
      </c>
      <c r="C32" s="379">
        <f t="shared" ref="C32:D35" si="17">C16</f>
        <v>1.21</v>
      </c>
      <c r="D32" s="235">
        <f t="shared" si="17"/>
        <v>0</v>
      </c>
      <c r="E32" s="379">
        <f>E16</f>
        <v>1.21</v>
      </c>
      <c r="F32" s="194" t="str">
        <f t="shared" si="11"/>
        <v/>
      </c>
      <c r="G32" s="236" t="str">
        <f t="shared" si="12"/>
        <v/>
      </c>
      <c r="H32" s="232">
        <f t="shared" si="13"/>
        <v>0</v>
      </c>
      <c r="I32" s="197">
        <f t="shared" si="14"/>
        <v>0</v>
      </c>
      <c r="J32" s="197">
        <f t="shared" si="15"/>
        <v>0</v>
      </c>
      <c r="K32" s="197">
        <f t="shared" si="15"/>
        <v>0</v>
      </c>
      <c r="L32" s="197">
        <f t="shared" si="15"/>
        <v>0</v>
      </c>
      <c r="M32" s="197">
        <f t="shared" si="15"/>
        <v>0</v>
      </c>
      <c r="N32" s="197">
        <f t="shared" si="15"/>
        <v>0</v>
      </c>
      <c r="O32" s="197">
        <f t="shared" si="15"/>
        <v>0</v>
      </c>
      <c r="P32" s="197">
        <f t="shared" si="15"/>
        <v>0</v>
      </c>
      <c r="Q32" s="197">
        <f t="shared" si="15"/>
        <v>0</v>
      </c>
      <c r="R32" s="197">
        <f t="shared" si="15"/>
        <v>0</v>
      </c>
      <c r="S32" s="197">
        <f t="shared" si="15"/>
        <v>0</v>
      </c>
      <c r="T32" s="197">
        <f t="shared" si="15"/>
        <v>0</v>
      </c>
      <c r="U32" s="198">
        <f t="shared" si="16"/>
        <v>0</v>
      </c>
    </row>
    <row r="33" spans="1:25" s="200" customFormat="1">
      <c r="A33" s="234" t="s">
        <v>344</v>
      </c>
      <c r="B33" s="235">
        <v>0</v>
      </c>
      <c r="C33" s="379">
        <f t="shared" si="17"/>
        <v>1.21</v>
      </c>
      <c r="D33" s="235">
        <f t="shared" si="17"/>
        <v>0</v>
      </c>
      <c r="E33" s="379">
        <f>E17</f>
        <v>1.21</v>
      </c>
      <c r="F33" s="194" t="str">
        <f t="shared" si="11"/>
        <v/>
      </c>
      <c r="G33" s="236" t="str">
        <f t="shared" si="12"/>
        <v/>
      </c>
      <c r="H33" s="232">
        <f t="shared" si="13"/>
        <v>0</v>
      </c>
      <c r="I33" s="197">
        <f t="shared" si="14"/>
        <v>0</v>
      </c>
      <c r="J33" s="197">
        <f t="shared" si="15"/>
        <v>0</v>
      </c>
      <c r="K33" s="197">
        <f t="shared" si="15"/>
        <v>0</v>
      </c>
      <c r="L33" s="197">
        <f t="shared" si="15"/>
        <v>0</v>
      </c>
      <c r="M33" s="197">
        <f t="shared" si="15"/>
        <v>0</v>
      </c>
      <c r="N33" s="197">
        <f t="shared" si="15"/>
        <v>0</v>
      </c>
      <c r="O33" s="197">
        <f t="shared" si="15"/>
        <v>0</v>
      </c>
      <c r="P33" s="197">
        <f t="shared" si="15"/>
        <v>0</v>
      </c>
      <c r="Q33" s="197">
        <f t="shared" si="15"/>
        <v>0</v>
      </c>
      <c r="R33" s="197">
        <f t="shared" si="15"/>
        <v>0</v>
      </c>
      <c r="S33" s="197">
        <f t="shared" si="15"/>
        <v>0</v>
      </c>
      <c r="T33" s="197">
        <f t="shared" si="15"/>
        <v>0</v>
      </c>
      <c r="U33" s="198">
        <f t="shared" si="16"/>
        <v>0</v>
      </c>
      <c r="W33" s="169"/>
    </row>
    <row r="34" spans="1:25" s="200" customFormat="1">
      <c r="A34" s="234" t="s">
        <v>210</v>
      </c>
      <c r="B34" s="235">
        <v>0</v>
      </c>
      <c r="C34" s="379">
        <f t="shared" si="17"/>
        <v>1.21</v>
      </c>
      <c r="D34" s="235">
        <f t="shared" si="17"/>
        <v>0</v>
      </c>
      <c r="E34" s="379">
        <f>E18</f>
        <v>1.21</v>
      </c>
      <c r="F34" s="194" t="str">
        <f t="shared" si="11"/>
        <v/>
      </c>
      <c r="G34" s="236" t="str">
        <f t="shared" si="12"/>
        <v/>
      </c>
      <c r="H34" s="232">
        <f t="shared" si="13"/>
        <v>0</v>
      </c>
      <c r="I34" s="197">
        <f t="shared" si="14"/>
        <v>0</v>
      </c>
      <c r="J34" s="197">
        <f t="shared" si="15"/>
        <v>0</v>
      </c>
      <c r="K34" s="197">
        <f t="shared" si="15"/>
        <v>0</v>
      </c>
      <c r="L34" s="197">
        <f t="shared" si="15"/>
        <v>0</v>
      </c>
      <c r="M34" s="197">
        <f t="shared" si="15"/>
        <v>0</v>
      </c>
      <c r="N34" s="197">
        <f t="shared" si="15"/>
        <v>0</v>
      </c>
      <c r="O34" s="197">
        <f t="shared" si="15"/>
        <v>0</v>
      </c>
      <c r="P34" s="197">
        <f t="shared" si="15"/>
        <v>0</v>
      </c>
      <c r="Q34" s="197">
        <f t="shared" si="15"/>
        <v>0</v>
      </c>
      <c r="R34" s="197">
        <f t="shared" si="15"/>
        <v>0</v>
      </c>
      <c r="S34" s="197">
        <f t="shared" si="15"/>
        <v>0</v>
      </c>
      <c r="T34" s="197">
        <f t="shared" si="15"/>
        <v>0</v>
      </c>
      <c r="U34" s="198">
        <f t="shared" si="16"/>
        <v>0</v>
      </c>
      <c r="W34" s="169"/>
    </row>
    <row r="35" spans="1:25" s="200" customFormat="1">
      <c r="A35" s="234" t="s">
        <v>211</v>
      </c>
      <c r="B35" s="235">
        <f t="shared" ref="B35" si="18">B19</f>
        <v>0</v>
      </c>
      <c r="C35" s="379">
        <f t="shared" si="17"/>
        <v>1.21</v>
      </c>
      <c r="D35" s="235">
        <f t="shared" si="17"/>
        <v>0</v>
      </c>
      <c r="E35" s="379">
        <f>E19</f>
        <v>1.21</v>
      </c>
      <c r="F35" s="194" t="str">
        <f t="shared" si="11"/>
        <v/>
      </c>
      <c r="G35" s="236" t="str">
        <f t="shared" si="12"/>
        <v/>
      </c>
      <c r="H35" s="232">
        <f t="shared" si="13"/>
        <v>0</v>
      </c>
      <c r="I35" s="197">
        <f t="shared" si="14"/>
        <v>0</v>
      </c>
      <c r="J35" s="197">
        <f t="shared" si="15"/>
        <v>0</v>
      </c>
      <c r="K35" s="197">
        <f t="shared" si="15"/>
        <v>0</v>
      </c>
      <c r="L35" s="197">
        <f t="shared" si="15"/>
        <v>0</v>
      </c>
      <c r="M35" s="197">
        <f t="shared" si="15"/>
        <v>0</v>
      </c>
      <c r="N35" s="197">
        <f t="shared" si="15"/>
        <v>0</v>
      </c>
      <c r="O35" s="197">
        <f t="shared" si="15"/>
        <v>0</v>
      </c>
      <c r="P35" s="197">
        <f t="shared" si="15"/>
        <v>0</v>
      </c>
      <c r="Q35" s="197">
        <f t="shared" si="15"/>
        <v>0</v>
      </c>
      <c r="R35" s="197">
        <f t="shared" si="15"/>
        <v>0</v>
      </c>
      <c r="S35" s="197">
        <f t="shared" si="15"/>
        <v>0</v>
      </c>
      <c r="T35" s="197">
        <f t="shared" si="15"/>
        <v>0</v>
      </c>
      <c r="U35" s="198">
        <f t="shared" si="16"/>
        <v>0</v>
      </c>
      <c r="W35" s="221"/>
    </row>
    <row r="36" spans="1:25" s="200" customFormat="1">
      <c r="A36" s="234"/>
      <c r="B36" s="237"/>
      <c r="C36" s="237"/>
      <c r="D36" s="237"/>
      <c r="E36" s="237"/>
      <c r="F36" s="238"/>
      <c r="G36" s="239"/>
      <c r="H36" s="240"/>
      <c r="I36" s="241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3"/>
      <c r="Y36" s="171"/>
    </row>
    <row r="37" spans="1:25" s="169" customFormat="1">
      <c r="A37" s="210" t="s">
        <v>24</v>
      </c>
      <c r="B37" s="576"/>
      <c r="C37" s="577"/>
      <c r="D37" s="577"/>
      <c r="E37" s="577"/>
      <c r="F37" s="578"/>
      <c r="G37" s="244" t="s">
        <v>114</v>
      </c>
      <c r="H37" s="212"/>
      <c r="I37" s="245">
        <f t="shared" ref="I37:T37" si="19">SUMPRODUCT($D$29:$D$35,I29:I35)</f>
        <v>0</v>
      </c>
      <c r="J37" s="246">
        <f t="shared" si="19"/>
        <v>0</v>
      </c>
      <c r="K37" s="246">
        <f t="shared" si="19"/>
        <v>0</v>
      </c>
      <c r="L37" s="246">
        <f t="shared" si="19"/>
        <v>0</v>
      </c>
      <c r="M37" s="246">
        <f t="shared" si="19"/>
        <v>0</v>
      </c>
      <c r="N37" s="246">
        <f t="shared" si="19"/>
        <v>0</v>
      </c>
      <c r="O37" s="246">
        <f t="shared" si="19"/>
        <v>0</v>
      </c>
      <c r="P37" s="246">
        <f t="shared" si="19"/>
        <v>0</v>
      </c>
      <c r="Q37" s="246">
        <f t="shared" si="19"/>
        <v>0</v>
      </c>
      <c r="R37" s="246">
        <f t="shared" si="19"/>
        <v>0</v>
      </c>
      <c r="S37" s="246">
        <f t="shared" si="19"/>
        <v>0</v>
      </c>
      <c r="T37" s="246">
        <f t="shared" si="19"/>
        <v>0</v>
      </c>
      <c r="U37" s="214">
        <f>SUM(I37:T37)</f>
        <v>0</v>
      </c>
    </row>
    <row r="38" spans="1:25" s="169" customFormat="1">
      <c r="A38" s="210" t="s">
        <v>25</v>
      </c>
      <c r="B38" s="579"/>
      <c r="C38" s="580"/>
      <c r="D38" s="580"/>
      <c r="E38" s="580"/>
      <c r="F38" s="581"/>
      <c r="G38" s="215"/>
      <c r="H38" s="247"/>
      <c r="I38" s="245">
        <f t="shared" ref="I38:T38" si="20">SUMPRODUCT($B$29:$B$35,I29:I35)</f>
        <v>0</v>
      </c>
      <c r="J38" s="246">
        <f t="shared" si="20"/>
        <v>0</v>
      </c>
      <c r="K38" s="246">
        <f t="shared" si="20"/>
        <v>0</v>
      </c>
      <c r="L38" s="246">
        <f t="shared" si="20"/>
        <v>0</v>
      </c>
      <c r="M38" s="246">
        <f t="shared" si="20"/>
        <v>0</v>
      </c>
      <c r="N38" s="246">
        <f t="shared" si="20"/>
        <v>0</v>
      </c>
      <c r="O38" s="246">
        <f t="shared" si="20"/>
        <v>0</v>
      </c>
      <c r="P38" s="246">
        <f t="shared" si="20"/>
        <v>0</v>
      </c>
      <c r="Q38" s="246">
        <f t="shared" si="20"/>
        <v>0</v>
      </c>
      <c r="R38" s="246">
        <f t="shared" si="20"/>
        <v>0</v>
      </c>
      <c r="S38" s="246">
        <f t="shared" si="20"/>
        <v>0</v>
      </c>
      <c r="T38" s="246">
        <f t="shared" si="20"/>
        <v>0</v>
      </c>
      <c r="U38" s="216">
        <f>SUM(I38:T38)</f>
        <v>0</v>
      </c>
    </row>
    <row r="39" spans="1:25" s="221" customFormat="1">
      <c r="A39" s="217" t="s">
        <v>215</v>
      </c>
      <c r="B39" s="579"/>
      <c r="C39" s="580"/>
      <c r="D39" s="580"/>
      <c r="E39" s="580"/>
      <c r="F39" s="581"/>
      <c r="G39" s="218"/>
      <c r="H39" s="248"/>
      <c r="I39" s="249">
        <f>SUMPRODUCT($D$29:$D$35,$E$29:$E$35,I29:I35)</f>
        <v>0</v>
      </c>
      <c r="J39" s="249">
        <f t="shared" ref="J39:T39" si="21">SUMPRODUCT($D$29:$D$35,$E$29:$E$35,J29:J35)</f>
        <v>0</v>
      </c>
      <c r="K39" s="249">
        <f t="shared" si="21"/>
        <v>0</v>
      </c>
      <c r="L39" s="249">
        <f t="shared" si="21"/>
        <v>0</v>
      </c>
      <c r="M39" s="249">
        <f t="shared" si="21"/>
        <v>0</v>
      </c>
      <c r="N39" s="249">
        <f t="shared" si="21"/>
        <v>0</v>
      </c>
      <c r="O39" s="249">
        <f t="shared" si="21"/>
        <v>0</v>
      </c>
      <c r="P39" s="249">
        <f t="shared" si="21"/>
        <v>0</v>
      </c>
      <c r="Q39" s="249">
        <f t="shared" si="21"/>
        <v>0</v>
      </c>
      <c r="R39" s="249">
        <f t="shared" si="21"/>
        <v>0</v>
      </c>
      <c r="S39" s="249">
        <f t="shared" si="21"/>
        <v>0</v>
      </c>
      <c r="T39" s="249">
        <f t="shared" si="21"/>
        <v>0</v>
      </c>
      <c r="U39" s="216">
        <f>SUM(I39:T39)</f>
        <v>0</v>
      </c>
    </row>
    <row r="40" spans="1:25" s="221" customFormat="1" ht="10.8" thickBot="1">
      <c r="A40" s="222" t="s">
        <v>214</v>
      </c>
      <c r="B40" s="582"/>
      <c r="C40" s="583"/>
      <c r="D40" s="583"/>
      <c r="E40" s="583"/>
      <c r="F40" s="584"/>
      <c r="G40" s="223"/>
      <c r="H40" s="251"/>
      <c r="I40" s="252">
        <f>SUMPRODUCT($B$29:$B$35,$C$29:$C$35,I29:I35)</f>
        <v>0</v>
      </c>
      <c r="J40" s="252">
        <f t="shared" ref="J40:T40" si="22">SUMPRODUCT($B$29:$B$35,$C$29:$C$35,J29:J35)</f>
        <v>0</v>
      </c>
      <c r="K40" s="252">
        <f t="shared" si="22"/>
        <v>0</v>
      </c>
      <c r="L40" s="252">
        <f t="shared" si="22"/>
        <v>0</v>
      </c>
      <c r="M40" s="252">
        <f t="shared" si="22"/>
        <v>0</v>
      </c>
      <c r="N40" s="252">
        <f t="shared" si="22"/>
        <v>0</v>
      </c>
      <c r="O40" s="252">
        <f t="shared" si="22"/>
        <v>0</v>
      </c>
      <c r="P40" s="252">
        <f t="shared" si="22"/>
        <v>0</v>
      </c>
      <c r="Q40" s="252">
        <f t="shared" si="22"/>
        <v>0</v>
      </c>
      <c r="R40" s="252">
        <f t="shared" si="22"/>
        <v>0</v>
      </c>
      <c r="S40" s="252">
        <f t="shared" si="22"/>
        <v>0</v>
      </c>
      <c r="T40" s="252">
        <f t="shared" si="22"/>
        <v>0</v>
      </c>
      <c r="U40" s="225">
        <f>SUM(H40:T40)</f>
        <v>0</v>
      </c>
    </row>
    <row r="41" spans="1:25" s="221" customFormat="1">
      <c r="A41" s="253"/>
      <c r="B41" s="254"/>
      <c r="C41" s="254"/>
      <c r="D41" s="254"/>
      <c r="E41" s="254"/>
      <c r="F41" s="255"/>
      <c r="G41" s="255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6"/>
    </row>
    <row r="42" spans="1:25" s="221" customFormat="1" ht="10.8" thickBot="1">
      <c r="A42" s="226"/>
      <c r="B42" s="200"/>
      <c r="C42" s="200"/>
      <c r="D42" s="200"/>
      <c r="E42" s="200"/>
      <c r="F42" s="200"/>
      <c r="G42" s="200"/>
      <c r="H42" s="200"/>
      <c r="I42" s="200"/>
      <c r="J42" s="561"/>
      <c r="K42" s="561"/>
      <c r="L42" s="172"/>
      <c r="M42" s="172"/>
      <c r="N42" s="172"/>
      <c r="O42" s="561"/>
      <c r="P42" s="562"/>
      <c r="Q42" s="172"/>
      <c r="R42" s="200"/>
      <c r="S42" s="200"/>
      <c r="T42" s="200"/>
      <c r="U42" s="228"/>
    </row>
    <row r="43" spans="1:25" s="221" customFormat="1" ht="25.5" customHeight="1">
      <c r="A43" s="229" t="s">
        <v>121</v>
      </c>
      <c r="B43" s="178" t="s">
        <v>113</v>
      </c>
      <c r="C43" s="178" t="s">
        <v>201</v>
      </c>
      <c r="D43" s="178" t="s">
        <v>112</v>
      </c>
      <c r="E43" s="178" t="s">
        <v>202</v>
      </c>
      <c r="F43" s="179" t="s">
        <v>265</v>
      </c>
      <c r="G43" s="180" t="s">
        <v>31</v>
      </c>
      <c r="H43" s="257" t="s">
        <v>162</v>
      </c>
      <c r="I43" s="182" t="str">
        <f>I27</f>
        <v>Mois 1</v>
      </c>
      <c r="J43" s="183" t="str">
        <f t="shared" ref="J43:T43" si="23">J27</f>
        <v>Mois 2</v>
      </c>
      <c r="K43" s="183" t="str">
        <f t="shared" si="23"/>
        <v>Mois 3</v>
      </c>
      <c r="L43" s="183" t="str">
        <f t="shared" si="23"/>
        <v>Mois 4</v>
      </c>
      <c r="M43" s="183" t="str">
        <f t="shared" si="23"/>
        <v>Mois 5</v>
      </c>
      <c r="N43" s="183" t="str">
        <f t="shared" si="23"/>
        <v>Mois 6</v>
      </c>
      <c r="O43" s="183" t="str">
        <f t="shared" si="23"/>
        <v>Mois 7</v>
      </c>
      <c r="P43" s="183" t="str">
        <f t="shared" si="23"/>
        <v>Mois 8</v>
      </c>
      <c r="Q43" s="183" t="str">
        <f t="shared" si="23"/>
        <v>Mois 9</v>
      </c>
      <c r="R43" s="183" t="str">
        <f t="shared" si="23"/>
        <v>Mois 10</v>
      </c>
      <c r="S43" s="183" t="str">
        <f t="shared" si="23"/>
        <v>Mois 11</v>
      </c>
      <c r="T43" s="183" t="str">
        <f t="shared" si="23"/>
        <v>Mois 12</v>
      </c>
      <c r="U43" s="184" t="s">
        <v>123</v>
      </c>
    </row>
    <row r="44" spans="1:25" s="221" customFormat="1">
      <c r="A44" s="185" t="str">
        <f>A28</f>
        <v>Produits/Services</v>
      </c>
      <c r="B44" s="556"/>
      <c r="C44" s="557"/>
      <c r="D44" s="558"/>
      <c r="E44" s="558"/>
      <c r="F44" s="558"/>
      <c r="G44" s="559"/>
      <c r="H44" s="231"/>
      <c r="I44" s="471">
        <v>0</v>
      </c>
      <c r="J44" s="471">
        <v>0</v>
      </c>
      <c r="K44" s="471">
        <v>0</v>
      </c>
      <c r="L44" s="471">
        <v>0</v>
      </c>
      <c r="M44" s="471">
        <v>0</v>
      </c>
      <c r="N44" s="471">
        <v>0</v>
      </c>
      <c r="O44" s="471">
        <v>0</v>
      </c>
      <c r="P44" s="471">
        <v>0</v>
      </c>
      <c r="Q44" s="471">
        <v>0</v>
      </c>
      <c r="R44" s="471">
        <v>0</v>
      </c>
      <c r="S44" s="471">
        <v>0</v>
      </c>
      <c r="T44" s="471">
        <v>0</v>
      </c>
      <c r="U44" s="187"/>
    </row>
    <row r="45" spans="1:25" s="221" customFormat="1">
      <c r="A45" s="234" t="str">
        <f>A29</f>
        <v>Produit/service 1</v>
      </c>
      <c r="B45" s="259">
        <f>B29</f>
        <v>0</v>
      </c>
      <c r="C45" s="379">
        <f>C29</f>
        <v>1.21</v>
      </c>
      <c r="D45" s="259">
        <f>D29</f>
        <v>0</v>
      </c>
      <c r="E45" s="379">
        <f>E29</f>
        <v>1.21</v>
      </c>
      <c r="F45" s="194" t="str">
        <f t="shared" ref="F45:F51" si="24">IFERROR(D45/B45,"")</f>
        <v/>
      </c>
      <c r="G45" s="236" t="str">
        <f t="shared" ref="G45:G51" si="25">IFERROR((U45*D45)/$U$53,"")</f>
        <v/>
      </c>
      <c r="H45" s="258">
        <f>H29</f>
        <v>0</v>
      </c>
      <c r="I45" s="233">
        <f t="shared" ref="I45:I51" si="26">$H45*I$44</f>
        <v>0</v>
      </c>
      <c r="J45" s="233">
        <f t="shared" ref="J45:T51" si="27">$H45*J$44</f>
        <v>0</v>
      </c>
      <c r="K45" s="233">
        <f t="shared" si="27"/>
        <v>0</v>
      </c>
      <c r="L45" s="233">
        <f t="shared" si="27"/>
        <v>0</v>
      </c>
      <c r="M45" s="233">
        <f t="shared" si="27"/>
        <v>0</v>
      </c>
      <c r="N45" s="233">
        <f t="shared" si="27"/>
        <v>0</v>
      </c>
      <c r="O45" s="233">
        <f t="shared" si="27"/>
        <v>0</v>
      </c>
      <c r="P45" s="233">
        <f t="shared" si="27"/>
        <v>0</v>
      </c>
      <c r="Q45" s="233">
        <f t="shared" si="27"/>
        <v>0</v>
      </c>
      <c r="R45" s="233">
        <f t="shared" si="27"/>
        <v>0</v>
      </c>
      <c r="S45" s="233">
        <f t="shared" si="27"/>
        <v>0</v>
      </c>
      <c r="T45" s="233">
        <f t="shared" si="27"/>
        <v>0</v>
      </c>
      <c r="U45" s="198">
        <f t="shared" ref="U45:U51" si="28">SUM(I45:T45)</f>
        <v>0</v>
      </c>
    </row>
    <row r="46" spans="1:25" s="221" customFormat="1">
      <c r="A46" s="234" t="str">
        <f t="shared" ref="A46:B51" si="29">A30</f>
        <v>Produit/service 2</v>
      </c>
      <c r="B46" s="259">
        <f t="shared" si="29"/>
        <v>0</v>
      </c>
      <c r="C46" s="379">
        <f t="shared" ref="C46:D51" si="30">C30</f>
        <v>1.21</v>
      </c>
      <c r="D46" s="259">
        <f t="shared" si="30"/>
        <v>0</v>
      </c>
      <c r="E46" s="379">
        <f t="shared" ref="E46:E51" si="31">E30</f>
        <v>1.21</v>
      </c>
      <c r="F46" s="194" t="str">
        <f t="shared" si="24"/>
        <v/>
      </c>
      <c r="G46" s="236" t="str">
        <f t="shared" si="25"/>
        <v/>
      </c>
      <c r="H46" s="258">
        <f t="shared" ref="H46:H51" si="32">H30</f>
        <v>0</v>
      </c>
      <c r="I46" s="233">
        <f t="shared" si="26"/>
        <v>0</v>
      </c>
      <c r="J46" s="233">
        <f t="shared" si="27"/>
        <v>0</v>
      </c>
      <c r="K46" s="233">
        <f t="shared" si="27"/>
        <v>0</v>
      </c>
      <c r="L46" s="233">
        <f t="shared" si="27"/>
        <v>0</v>
      </c>
      <c r="M46" s="233">
        <f t="shared" si="27"/>
        <v>0</v>
      </c>
      <c r="N46" s="233">
        <f t="shared" si="27"/>
        <v>0</v>
      </c>
      <c r="O46" s="233">
        <f t="shared" si="27"/>
        <v>0</v>
      </c>
      <c r="P46" s="233">
        <f t="shared" si="27"/>
        <v>0</v>
      </c>
      <c r="Q46" s="233">
        <f t="shared" si="27"/>
        <v>0</v>
      </c>
      <c r="R46" s="233">
        <f t="shared" si="27"/>
        <v>0</v>
      </c>
      <c r="S46" s="233">
        <f t="shared" si="27"/>
        <v>0</v>
      </c>
      <c r="T46" s="233">
        <f t="shared" si="27"/>
        <v>0</v>
      </c>
      <c r="U46" s="198">
        <f t="shared" si="28"/>
        <v>0</v>
      </c>
      <c r="X46" s="200"/>
    </row>
    <row r="47" spans="1:25" s="221" customFormat="1">
      <c r="A47" s="234" t="str">
        <f t="shared" si="29"/>
        <v>Produit/service 3</v>
      </c>
      <c r="B47" s="259">
        <f t="shared" si="29"/>
        <v>0</v>
      </c>
      <c r="C47" s="379">
        <f t="shared" si="30"/>
        <v>1.21</v>
      </c>
      <c r="D47" s="259">
        <f t="shared" si="30"/>
        <v>0</v>
      </c>
      <c r="E47" s="379">
        <f t="shared" si="31"/>
        <v>1.21</v>
      </c>
      <c r="F47" s="194" t="str">
        <f t="shared" si="24"/>
        <v/>
      </c>
      <c r="G47" s="236" t="str">
        <f t="shared" si="25"/>
        <v/>
      </c>
      <c r="H47" s="258">
        <f t="shared" si="32"/>
        <v>0</v>
      </c>
      <c r="I47" s="233">
        <f t="shared" si="26"/>
        <v>0</v>
      </c>
      <c r="J47" s="233">
        <f t="shared" si="27"/>
        <v>0</v>
      </c>
      <c r="K47" s="233">
        <f t="shared" si="27"/>
        <v>0</v>
      </c>
      <c r="L47" s="233">
        <f t="shared" si="27"/>
        <v>0</v>
      </c>
      <c r="M47" s="233">
        <f t="shared" si="27"/>
        <v>0</v>
      </c>
      <c r="N47" s="233">
        <f t="shared" si="27"/>
        <v>0</v>
      </c>
      <c r="O47" s="233">
        <f t="shared" si="27"/>
        <v>0</v>
      </c>
      <c r="P47" s="233">
        <f t="shared" si="27"/>
        <v>0</v>
      </c>
      <c r="Q47" s="233">
        <f t="shared" si="27"/>
        <v>0</v>
      </c>
      <c r="R47" s="233">
        <f t="shared" si="27"/>
        <v>0</v>
      </c>
      <c r="S47" s="233">
        <f t="shared" si="27"/>
        <v>0</v>
      </c>
      <c r="T47" s="233">
        <f t="shared" si="27"/>
        <v>0</v>
      </c>
      <c r="U47" s="198">
        <f t="shared" si="28"/>
        <v>0</v>
      </c>
      <c r="W47" s="169"/>
    </row>
    <row r="48" spans="1:25" s="221" customFormat="1">
      <c r="A48" s="234" t="str">
        <f t="shared" si="29"/>
        <v>Produit/service 4</v>
      </c>
      <c r="B48" s="259">
        <f t="shared" si="29"/>
        <v>0</v>
      </c>
      <c r="C48" s="379">
        <f t="shared" si="30"/>
        <v>1.21</v>
      </c>
      <c r="D48" s="259">
        <f t="shared" si="30"/>
        <v>0</v>
      </c>
      <c r="E48" s="379">
        <f t="shared" si="31"/>
        <v>1.21</v>
      </c>
      <c r="F48" s="194" t="str">
        <f t="shared" si="24"/>
        <v/>
      </c>
      <c r="G48" s="236" t="str">
        <f t="shared" si="25"/>
        <v/>
      </c>
      <c r="H48" s="258">
        <f t="shared" si="32"/>
        <v>0</v>
      </c>
      <c r="I48" s="233">
        <f t="shared" si="26"/>
        <v>0</v>
      </c>
      <c r="J48" s="233">
        <f t="shared" si="27"/>
        <v>0</v>
      </c>
      <c r="K48" s="233">
        <f t="shared" si="27"/>
        <v>0</v>
      </c>
      <c r="L48" s="233">
        <f t="shared" si="27"/>
        <v>0</v>
      </c>
      <c r="M48" s="233">
        <f t="shared" si="27"/>
        <v>0</v>
      </c>
      <c r="N48" s="233">
        <f t="shared" si="27"/>
        <v>0</v>
      </c>
      <c r="O48" s="233">
        <f t="shared" si="27"/>
        <v>0</v>
      </c>
      <c r="P48" s="233">
        <f t="shared" si="27"/>
        <v>0</v>
      </c>
      <c r="Q48" s="233">
        <f t="shared" si="27"/>
        <v>0</v>
      </c>
      <c r="R48" s="233">
        <f t="shared" si="27"/>
        <v>0</v>
      </c>
      <c r="S48" s="233">
        <f t="shared" si="27"/>
        <v>0</v>
      </c>
      <c r="T48" s="233">
        <f t="shared" si="27"/>
        <v>0</v>
      </c>
      <c r="U48" s="198">
        <f t="shared" si="28"/>
        <v>0</v>
      </c>
      <c r="W48" s="169"/>
    </row>
    <row r="49" spans="1:30" s="221" customFormat="1">
      <c r="A49" s="234" t="str">
        <f t="shared" si="29"/>
        <v>Produit/service 5</v>
      </c>
      <c r="B49" s="259">
        <f t="shared" si="29"/>
        <v>0</v>
      </c>
      <c r="C49" s="379">
        <f t="shared" si="30"/>
        <v>1.21</v>
      </c>
      <c r="D49" s="259">
        <f t="shared" si="30"/>
        <v>0</v>
      </c>
      <c r="E49" s="379">
        <f t="shared" si="31"/>
        <v>1.21</v>
      </c>
      <c r="F49" s="194" t="str">
        <f t="shared" si="24"/>
        <v/>
      </c>
      <c r="G49" s="236" t="str">
        <f t="shared" si="25"/>
        <v/>
      </c>
      <c r="H49" s="258">
        <f t="shared" si="32"/>
        <v>0</v>
      </c>
      <c r="I49" s="233">
        <f t="shared" si="26"/>
        <v>0</v>
      </c>
      <c r="J49" s="233">
        <f t="shared" si="27"/>
        <v>0</v>
      </c>
      <c r="K49" s="233">
        <f t="shared" si="27"/>
        <v>0</v>
      </c>
      <c r="L49" s="233">
        <f t="shared" si="27"/>
        <v>0</v>
      </c>
      <c r="M49" s="233">
        <f t="shared" si="27"/>
        <v>0</v>
      </c>
      <c r="N49" s="233">
        <f t="shared" si="27"/>
        <v>0</v>
      </c>
      <c r="O49" s="233">
        <f t="shared" si="27"/>
        <v>0</v>
      </c>
      <c r="P49" s="233">
        <f t="shared" si="27"/>
        <v>0</v>
      </c>
      <c r="Q49" s="233">
        <f t="shared" si="27"/>
        <v>0</v>
      </c>
      <c r="R49" s="233">
        <f t="shared" si="27"/>
        <v>0</v>
      </c>
      <c r="S49" s="233">
        <f t="shared" si="27"/>
        <v>0</v>
      </c>
      <c r="T49" s="233">
        <f t="shared" si="27"/>
        <v>0</v>
      </c>
      <c r="U49" s="198">
        <f t="shared" si="28"/>
        <v>0</v>
      </c>
    </row>
    <row r="50" spans="1:30" s="221" customFormat="1">
      <c r="A50" s="234" t="str">
        <f t="shared" si="29"/>
        <v>Produit/service 6</v>
      </c>
      <c r="B50" s="259">
        <f t="shared" si="29"/>
        <v>0</v>
      </c>
      <c r="C50" s="379">
        <f t="shared" si="30"/>
        <v>1.21</v>
      </c>
      <c r="D50" s="259">
        <f t="shared" si="30"/>
        <v>0</v>
      </c>
      <c r="E50" s="379">
        <f t="shared" si="31"/>
        <v>1.21</v>
      </c>
      <c r="F50" s="194" t="str">
        <f t="shared" si="24"/>
        <v/>
      </c>
      <c r="G50" s="236" t="str">
        <f t="shared" si="25"/>
        <v/>
      </c>
      <c r="H50" s="258">
        <f t="shared" si="32"/>
        <v>0</v>
      </c>
      <c r="I50" s="233">
        <f t="shared" si="26"/>
        <v>0</v>
      </c>
      <c r="J50" s="233">
        <f t="shared" si="27"/>
        <v>0</v>
      </c>
      <c r="K50" s="233">
        <f t="shared" si="27"/>
        <v>0</v>
      </c>
      <c r="L50" s="233">
        <f t="shared" si="27"/>
        <v>0</v>
      </c>
      <c r="M50" s="233">
        <f t="shared" si="27"/>
        <v>0</v>
      </c>
      <c r="N50" s="233">
        <f t="shared" si="27"/>
        <v>0</v>
      </c>
      <c r="O50" s="233">
        <f t="shared" si="27"/>
        <v>0</v>
      </c>
      <c r="P50" s="233">
        <f t="shared" si="27"/>
        <v>0</v>
      </c>
      <c r="Q50" s="233">
        <f t="shared" si="27"/>
        <v>0</v>
      </c>
      <c r="R50" s="233">
        <f t="shared" si="27"/>
        <v>0</v>
      </c>
      <c r="S50" s="233">
        <f t="shared" si="27"/>
        <v>0</v>
      </c>
      <c r="T50" s="233">
        <f t="shared" si="27"/>
        <v>0</v>
      </c>
      <c r="U50" s="198">
        <f t="shared" si="28"/>
        <v>0</v>
      </c>
    </row>
    <row r="51" spans="1:30" s="221" customFormat="1">
      <c r="A51" s="234" t="str">
        <f t="shared" si="29"/>
        <v>Produit/service 7</v>
      </c>
      <c r="B51" s="259">
        <f t="shared" si="29"/>
        <v>0</v>
      </c>
      <c r="C51" s="379">
        <f t="shared" si="30"/>
        <v>1.21</v>
      </c>
      <c r="D51" s="259">
        <f t="shared" si="30"/>
        <v>0</v>
      </c>
      <c r="E51" s="379">
        <f t="shared" si="31"/>
        <v>1.21</v>
      </c>
      <c r="F51" s="194" t="str">
        <f t="shared" si="24"/>
        <v/>
      </c>
      <c r="G51" s="236" t="str">
        <f t="shared" si="25"/>
        <v/>
      </c>
      <c r="H51" s="258">
        <f t="shared" si="32"/>
        <v>0</v>
      </c>
      <c r="I51" s="233">
        <f t="shared" si="26"/>
        <v>0</v>
      </c>
      <c r="J51" s="233">
        <f t="shared" si="27"/>
        <v>0</v>
      </c>
      <c r="K51" s="233">
        <f t="shared" si="27"/>
        <v>0</v>
      </c>
      <c r="L51" s="233">
        <f t="shared" si="27"/>
        <v>0</v>
      </c>
      <c r="M51" s="233">
        <f t="shared" si="27"/>
        <v>0</v>
      </c>
      <c r="N51" s="233">
        <f t="shared" si="27"/>
        <v>0</v>
      </c>
      <c r="O51" s="233">
        <f t="shared" si="27"/>
        <v>0</v>
      </c>
      <c r="P51" s="233">
        <f t="shared" si="27"/>
        <v>0</v>
      </c>
      <c r="Q51" s="233">
        <f t="shared" si="27"/>
        <v>0</v>
      </c>
      <c r="R51" s="233">
        <f t="shared" si="27"/>
        <v>0</v>
      </c>
      <c r="S51" s="233">
        <f t="shared" si="27"/>
        <v>0</v>
      </c>
      <c r="T51" s="233">
        <f t="shared" si="27"/>
        <v>0</v>
      </c>
      <c r="U51" s="198">
        <f t="shared" si="28"/>
        <v>0</v>
      </c>
    </row>
    <row r="52" spans="1:30" s="376" customFormat="1">
      <c r="A52" s="368"/>
      <c r="B52" s="369"/>
      <c r="C52" s="369"/>
      <c r="D52" s="369"/>
      <c r="E52" s="369"/>
      <c r="F52" s="370"/>
      <c r="G52" s="371"/>
      <c r="H52" s="372"/>
      <c r="I52" s="373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5"/>
      <c r="W52" s="377"/>
      <c r="X52" s="377"/>
      <c r="Y52" s="377"/>
    </row>
    <row r="53" spans="1:30" s="221" customFormat="1">
      <c r="A53" s="210" t="s">
        <v>24</v>
      </c>
      <c r="B53" s="553"/>
      <c r="C53" s="553"/>
      <c r="D53" s="553"/>
      <c r="E53" s="553"/>
      <c r="F53" s="553"/>
      <c r="G53" s="261" t="s">
        <v>114</v>
      </c>
      <c r="H53" s="262"/>
      <c r="I53" s="263">
        <f>SUMPRODUCT($D$45:$D$51,I45:I51)</f>
        <v>0</v>
      </c>
      <c r="J53" s="246">
        <f t="shared" ref="J53:T53" si="33">SUMPRODUCT($D$45:$D$52,J45:J52)</f>
        <v>0</v>
      </c>
      <c r="K53" s="246">
        <f t="shared" si="33"/>
        <v>0</v>
      </c>
      <c r="L53" s="246">
        <f t="shared" si="33"/>
        <v>0</v>
      </c>
      <c r="M53" s="246">
        <f t="shared" si="33"/>
        <v>0</v>
      </c>
      <c r="N53" s="246">
        <f t="shared" si="33"/>
        <v>0</v>
      </c>
      <c r="O53" s="246">
        <f t="shared" si="33"/>
        <v>0</v>
      </c>
      <c r="P53" s="246">
        <f t="shared" si="33"/>
        <v>0</v>
      </c>
      <c r="Q53" s="246">
        <f t="shared" si="33"/>
        <v>0</v>
      </c>
      <c r="R53" s="246">
        <f t="shared" si="33"/>
        <v>0</v>
      </c>
      <c r="S53" s="246">
        <f t="shared" si="33"/>
        <v>0</v>
      </c>
      <c r="T53" s="246">
        <f t="shared" si="33"/>
        <v>0</v>
      </c>
      <c r="U53" s="264">
        <f>SUM(I53:T53)</f>
        <v>0</v>
      </c>
      <c r="W53" s="254"/>
      <c r="X53" s="260"/>
      <c r="Y53" s="260"/>
      <c r="Z53" s="260"/>
    </row>
    <row r="54" spans="1:30" s="221" customFormat="1">
      <c r="A54" s="210" t="s">
        <v>25</v>
      </c>
      <c r="B54" s="554"/>
      <c r="C54" s="554"/>
      <c r="D54" s="554"/>
      <c r="E54" s="554"/>
      <c r="F54" s="554"/>
      <c r="G54" s="265"/>
      <c r="H54" s="266"/>
      <c r="I54" s="245">
        <f t="shared" ref="I54:T54" si="34">SUMPRODUCT($B$45:$B$52,I45:I52)</f>
        <v>0</v>
      </c>
      <c r="J54" s="246">
        <f t="shared" si="34"/>
        <v>0</v>
      </c>
      <c r="K54" s="246">
        <f t="shared" si="34"/>
        <v>0</v>
      </c>
      <c r="L54" s="246">
        <f t="shared" si="34"/>
        <v>0</v>
      </c>
      <c r="M54" s="246">
        <f t="shared" si="34"/>
        <v>0</v>
      </c>
      <c r="N54" s="246">
        <f t="shared" si="34"/>
        <v>0</v>
      </c>
      <c r="O54" s="246">
        <f t="shared" si="34"/>
        <v>0</v>
      </c>
      <c r="P54" s="246">
        <f t="shared" si="34"/>
        <v>0</v>
      </c>
      <c r="Q54" s="246">
        <f t="shared" si="34"/>
        <v>0</v>
      </c>
      <c r="R54" s="246">
        <f t="shared" si="34"/>
        <v>0</v>
      </c>
      <c r="S54" s="246">
        <f t="shared" si="34"/>
        <v>0</v>
      </c>
      <c r="T54" s="246">
        <f t="shared" si="34"/>
        <v>0</v>
      </c>
      <c r="U54" s="214">
        <f>SUM(I54:T54)</f>
        <v>0</v>
      </c>
      <c r="X54" s="260"/>
      <c r="Y54" s="260"/>
      <c r="Z54" s="260"/>
    </row>
    <row r="55" spans="1:30" s="221" customFormat="1">
      <c r="A55" s="217" t="s">
        <v>215</v>
      </c>
      <c r="B55" s="554"/>
      <c r="C55" s="554"/>
      <c r="D55" s="554"/>
      <c r="E55" s="554"/>
      <c r="F55" s="554"/>
      <c r="G55" s="267"/>
      <c r="H55" s="268"/>
      <c r="I55" s="249">
        <f>SUMPRODUCT($D$45:$D$51,$E$45:$E$51,I45:I51)</f>
        <v>0</v>
      </c>
      <c r="J55" s="249">
        <f t="shared" ref="J55:T55" si="35">SUMPRODUCT($D$45:$D$51,$E$45:$E$51,J45:J51)</f>
        <v>0</v>
      </c>
      <c r="K55" s="249">
        <f t="shared" si="35"/>
        <v>0</v>
      </c>
      <c r="L55" s="249">
        <f t="shared" si="35"/>
        <v>0</v>
      </c>
      <c r="M55" s="249">
        <f t="shared" si="35"/>
        <v>0</v>
      </c>
      <c r="N55" s="249">
        <f t="shared" si="35"/>
        <v>0</v>
      </c>
      <c r="O55" s="249">
        <f t="shared" si="35"/>
        <v>0</v>
      </c>
      <c r="P55" s="249">
        <f t="shared" si="35"/>
        <v>0</v>
      </c>
      <c r="Q55" s="249">
        <f t="shared" si="35"/>
        <v>0</v>
      </c>
      <c r="R55" s="249">
        <f t="shared" si="35"/>
        <v>0</v>
      </c>
      <c r="S55" s="249">
        <f t="shared" si="35"/>
        <v>0</v>
      </c>
      <c r="T55" s="249">
        <f t="shared" si="35"/>
        <v>0</v>
      </c>
      <c r="U55" s="250">
        <f>SUM(I55:T55)</f>
        <v>0</v>
      </c>
      <c r="X55" s="260"/>
      <c r="Y55" s="260"/>
      <c r="Z55" s="260"/>
    </row>
    <row r="56" spans="1:30" s="221" customFormat="1" ht="10.8" thickBot="1">
      <c r="A56" s="222" t="s">
        <v>229</v>
      </c>
      <c r="B56" s="555"/>
      <c r="C56" s="555"/>
      <c r="D56" s="555"/>
      <c r="E56" s="555"/>
      <c r="F56" s="555"/>
      <c r="G56" s="269"/>
      <c r="H56" s="270"/>
      <c r="I56" s="252">
        <f>SUMPRODUCT($B$45:$B$51,$C$45:$C$51,I45:I51)</f>
        <v>0</v>
      </c>
      <c r="J56" s="252">
        <f t="shared" ref="J56:T56" si="36">SUMPRODUCT($B$45:$B$51,$C$45:$C$51,J45:J51)</f>
        <v>0</v>
      </c>
      <c r="K56" s="252">
        <f t="shared" si="36"/>
        <v>0</v>
      </c>
      <c r="L56" s="252">
        <f t="shared" si="36"/>
        <v>0</v>
      </c>
      <c r="M56" s="252">
        <f t="shared" si="36"/>
        <v>0</v>
      </c>
      <c r="N56" s="252">
        <f t="shared" si="36"/>
        <v>0</v>
      </c>
      <c r="O56" s="252">
        <f t="shared" si="36"/>
        <v>0</v>
      </c>
      <c r="P56" s="252">
        <f t="shared" si="36"/>
        <v>0</v>
      </c>
      <c r="Q56" s="252">
        <f t="shared" si="36"/>
        <v>0</v>
      </c>
      <c r="R56" s="252">
        <f t="shared" si="36"/>
        <v>0</v>
      </c>
      <c r="S56" s="252">
        <f t="shared" si="36"/>
        <v>0</v>
      </c>
      <c r="T56" s="252">
        <f t="shared" si="36"/>
        <v>0</v>
      </c>
      <c r="U56" s="225">
        <f>SUM(H56:T56)</f>
        <v>0</v>
      </c>
      <c r="W56" s="271"/>
      <c r="X56" s="260"/>
      <c r="Y56" s="260"/>
      <c r="Z56" s="260"/>
      <c r="AA56" s="199"/>
    </row>
    <row r="57" spans="1:30" s="190" customFormat="1">
      <c r="I57" s="199"/>
      <c r="J57" s="199"/>
      <c r="K57" s="199"/>
      <c r="L57" s="169"/>
      <c r="M57" s="199"/>
      <c r="N57" s="199"/>
      <c r="O57" s="199"/>
      <c r="P57" s="199"/>
      <c r="Q57" s="199"/>
      <c r="R57" s="199"/>
      <c r="S57" s="199"/>
      <c r="U57" s="272"/>
      <c r="V57" s="199"/>
      <c r="W57" s="199"/>
      <c r="X57" s="273"/>
      <c r="Y57" s="274"/>
      <c r="Z57" s="273"/>
      <c r="AA57" s="199"/>
      <c r="AB57" s="199"/>
      <c r="AC57" s="199"/>
      <c r="AD57" s="199"/>
    </row>
    <row r="58" spans="1:30" s="190" customFormat="1">
      <c r="I58" s="199"/>
      <c r="J58" s="199"/>
      <c r="K58" s="199"/>
      <c r="L58" s="169"/>
      <c r="M58" s="199"/>
      <c r="N58" s="199"/>
      <c r="O58" s="199"/>
      <c r="P58" s="199"/>
      <c r="Q58" s="199"/>
      <c r="R58" s="199"/>
      <c r="S58" s="199"/>
      <c r="U58" s="272"/>
      <c r="V58" s="199"/>
      <c r="W58" s="199"/>
      <c r="X58" s="273"/>
      <c r="Y58" s="274"/>
      <c r="Z58" s="273"/>
      <c r="AA58" s="199"/>
      <c r="AB58" s="199"/>
      <c r="AC58" s="199"/>
      <c r="AD58" s="199"/>
    </row>
    <row r="59" spans="1:30" s="199" customFormat="1">
      <c r="A59" s="170"/>
      <c r="H59" s="190"/>
      <c r="I59" s="190"/>
      <c r="T59" s="190"/>
      <c r="U59" s="272"/>
      <c r="Y59" s="169"/>
    </row>
    <row r="60" spans="1:30" s="199" customFormat="1">
      <c r="A60" s="170"/>
      <c r="H60" s="190"/>
      <c r="I60" s="190"/>
      <c r="T60" s="190"/>
      <c r="U60" s="272"/>
      <c r="Y60" s="169"/>
    </row>
    <row r="61" spans="1:30" s="199" customFormat="1">
      <c r="A61" s="170"/>
      <c r="H61" s="190"/>
      <c r="I61" s="190"/>
      <c r="T61" s="190"/>
      <c r="U61" s="272"/>
      <c r="Y61" s="169"/>
    </row>
    <row r="62" spans="1:30" s="199" customFormat="1">
      <c r="A62" s="170"/>
      <c r="B62" s="190"/>
      <c r="C62" s="190"/>
      <c r="D62" s="190"/>
      <c r="E62" s="190"/>
      <c r="F62" s="190"/>
      <c r="G62" s="190"/>
      <c r="H62" s="190"/>
      <c r="I62" s="190"/>
      <c r="L62" s="169"/>
      <c r="T62" s="190"/>
      <c r="U62" s="272"/>
      <c r="Y62" s="169"/>
    </row>
    <row r="63" spans="1:30">
      <c r="B63" s="190"/>
      <c r="C63" s="190"/>
      <c r="D63" s="190"/>
      <c r="E63" s="190"/>
      <c r="F63" s="190"/>
      <c r="G63" s="190"/>
      <c r="H63" s="190"/>
      <c r="I63" s="200"/>
      <c r="T63" s="200"/>
      <c r="U63" s="172"/>
    </row>
    <row r="64" spans="1:30">
      <c r="B64" s="190"/>
      <c r="C64" s="190"/>
      <c r="D64" s="190"/>
      <c r="E64" s="190"/>
      <c r="F64" s="190"/>
      <c r="G64" s="190"/>
      <c r="H64" s="190"/>
      <c r="I64" s="200"/>
      <c r="T64" s="200"/>
      <c r="U64" s="172"/>
    </row>
    <row r="65" spans="2:21">
      <c r="B65" s="190"/>
      <c r="C65" s="190"/>
      <c r="D65" s="190"/>
      <c r="E65" s="190"/>
      <c r="F65" s="190"/>
      <c r="G65" s="190"/>
      <c r="H65" s="190"/>
      <c r="I65" s="200"/>
      <c r="T65" s="200"/>
      <c r="U65" s="172"/>
    </row>
    <row r="66" spans="2:21">
      <c r="B66" s="190"/>
      <c r="C66" s="190"/>
      <c r="D66" s="190"/>
      <c r="E66" s="190"/>
      <c r="F66" s="190"/>
      <c r="G66" s="190"/>
      <c r="H66" s="190"/>
      <c r="I66" s="200"/>
      <c r="T66" s="200"/>
      <c r="U66" s="172"/>
    </row>
    <row r="67" spans="2:21">
      <c r="B67" s="190"/>
      <c r="C67" s="190"/>
      <c r="D67" s="190"/>
      <c r="E67" s="190"/>
      <c r="F67" s="190"/>
      <c r="G67" s="190"/>
      <c r="H67" s="190"/>
      <c r="I67" s="200"/>
      <c r="T67" s="200"/>
      <c r="U67" s="172"/>
    </row>
    <row r="68" spans="2:21">
      <c r="B68" s="190"/>
      <c r="C68" s="190"/>
      <c r="D68" s="190"/>
      <c r="E68" s="190"/>
      <c r="F68" s="190"/>
      <c r="G68" s="190"/>
      <c r="H68" s="190"/>
      <c r="I68" s="200"/>
      <c r="T68" s="200"/>
      <c r="U68" s="172"/>
    </row>
    <row r="69" spans="2:21">
      <c r="B69" s="190"/>
      <c r="C69" s="190"/>
      <c r="D69" s="190"/>
      <c r="E69" s="190"/>
      <c r="F69" s="190"/>
      <c r="G69" s="190"/>
      <c r="H69" s="190"/>
      <c r="I69" s="200"/>
      <c r="U69" s="172"/>
    </row>
    <row r="70" spans="2:21">
      <c r="B70" s="190"/>
      <c r="C70" s="190"/>
      <c r="D70" s="190"/>
      <c r="E70" s="190"/>
      <c r="F70" s="190"/>
      <c r="G70" s="190"/>
      <c r="H70" s="190"/>
      <c r="I70" s="200"/>
      <c r="U70" s="172"/>
    </row>
    <row r="71" spans="2:21">
      <c r="B71" s="190"/>
      <c r="C71" s="190"/>
      <c r="D71" s="190"/>
      <c r="E71" s="190"/>
      <c r="F71" s="190"/>
      <c r="G71" s="190"/>
      <c r="H71" s="190"/>
      <c r="I71" s="200"/>
      <c r="U71" s="172"/>
    </row>
    <row r="72" spans="2:21">
      <c r="B72" s="190"/>
      <c r="C72" s="190"/>
      <c r="D72" s="190"/>
      <c r="E72" s="190"/>
      <c r="F72" s="190"/>
      <c r="G72" s="190"/>
      <c r="H72" s="190"/>
      <c r="I72" s="200"/>
      <c r="U72" s="172"/>
    </row>
    <row r="73" spans="2:21">
      <c r="B73" s="190"/>
      <c r="C73" s="190"/>
      <c r="D73" s="190"/>
      <c r="E73" s="190"/>
      <c r="F73" s="190"/>
      <c r="G73" s="190"/>
      <c r="H73" s="190"/>
      <c r="I73" s="200"/>
      <c r="U73" s="172"/>
    </row>
    <row r="74" spans="2:21">
      <c r="B74" s="190"/>
      <c r="C74" s="190"/>
      <c r="D74" s="190"/>
      <c r="E74" s="190"/>
      <c r="F74" s="190"/>
      <c r="G74" s="190"/>
      <c r="H74" s="190"/>
      <c r="I74" s="200"/>
      <c r="U74" s="172"/>
    </row>
    <row r="75" spans="2:21">
      <c r="B75" s="190"/>
      <c r="C75" s="190"/>
      <c r="D75" s="190"/>
      <c r="E75" s="190"/>
      <c r="F75" s="190"/>
      <c r="G75" s="190"/>
      <c r="H75" s="190"/>
      <c r="I75" s="200"/>
      <c r="U75" s="172"/>
    </row>
    <row r="76" spans="2:21">
      <c r="B76" s="190"/>
      <c r="C76" s="190"/>
      <c r="D76" s="190"/>
      <c r="E76" s="190"/>
      <c r="F76" s="190"/>
      <c r="G76" s="190"/>
      <c r="H76" s="190"/>
      <c r="I76" s="200"/>
      <c r="U76" s="172"/>
    </row>
    <row r="77" spans="2:21">
      <c r="B77" s="190"/>
      <c r="C77" s="190"/>
      <c r="D77" s="190"/>
      <c r="E77" s="190"/>
      <c r="F77" s="190"/>
      <c r="G77" s="190"/>
      <c r="H77" s="190"/>
      <c r="I77" s="200"/>
      <c r="U77" s="172"/>
    </row>
    <row r="78" spans="2:21">
      <c r="B78" s="190"/>
      <c r="C78" s="190"/>
      <c r="D78" s="190"/>
      <c r="E78" s="190"/>
      <c r="F78" s="190"/>
      <c r="G78" s="190"/>
      <c r="H78" s="190"/>
      <c r="I78" s="200"/>
      <c r="U78" s="172"/>
    </row>
    <row r="79" spans="2:21">
      <c r="B79" s="190"/>
      <c r="C79" s="190"/>
      <c r="D79" s="190"/>
      <c r="E79" s="190"/>
      <c r="F79" s="190"/>
      <c r="G79" s="190"/>
      <c r="H79" s="190"/>
      <c r="I79" s="200"/>
      <c r="U79" s="172"/>
    </row>
    <row r="80" spans="2:21">
      <c r="B80" s="190"/>
      <c r="C80" s="190"/>
      <c r="D80" s="190"/>
      <c r="E80" s="190"/>
      <c r="F80" s="190"/>
      <c r="G80" s="190"/>
      <c r="H80" s="190"/>
      <c r="I80" s="200"/>
      <c r="U80" s="172"/>
    </row>
    <row r="81" spans="2:9">
      <c r="B81" s="190"/>
      <c r="C81" s="190"/>
      <c r="D81" s="190"/>
      <c r="E81" s="190"/>
      <c r="F81" s="190"/>
      <c r="G81" s="190"/>
      <c r="H81" s="190"/>
      <c r="I81" s="200"/>
    </row>
    <row r="82" spans="2:9">
      <c r="B82" s="190"/>
      <c r="C82" s="190"/>
      <c r="D82" s="190"/>
      <c r="E82" s="190"/>
      <c r="F82" s="190"/>
      <c r="G82" s="190"/>
      <c r="H82" s="190"/>
      <c r="I82" s="200"/>
    </row>
    <row r="83" spans="2:9">
      <c r="B83" s="190"/>
      <c r="C83" s="190"/>
      <c r="D83" s="190"/>
      <c r="E83" s="190"/>
      <c r="F83" s="190"/>
      <c r="G83" s="190"/>
      <c r="H83" s="190"/>
      <c r="I83" s="200"/>
    </row>
    <row r="84" spans="2:9">
      <c r="B84" s="190"/>
      <c r="C84" s="190"/>
      <c r="D84" s="190"/>
      <c r="E84" s="190"/>
      <c r="F84" s="190"/>
      <c r="G84" s="190"/>
      <c r="H84" s="190"/>
      <c r="I84" s="200"/>
    </row>
    <row r="85" spans="2:9">
      <c r="B85" s="190"/>
      <c r="C85" s="190"/>
      <c r="D85" s="190"/>
      <c r="E85" s="190"/>
      <c r="F85" s="190"/>
      <c r="G85" s="190"/>
      <c r="H85" s="190"/>
      <c r="I85" s="200"/>
    </row>
    <row r="86" spans="2:9">
      <c r="B86" s="190"/>
      <c r="C86" s="190"/>
      <c r="D86" s="190"/>
      <c r="E86" s="190"/>
      <c r="F86" s="190"/>
      <c r="G86" s="190"/>
      <c r="H86" s="190"/>
      <c r="I86" s="200"/>
    </row>
    <row r="87" spans="2:9">
      <c r="B87" s="190"/>
      <c r="C87" s="190"/>
      <c r="D87" s="190"/>
      <c r="E87" s="190"/>
      <c r="F87" s="190"/>
      <c r="G87" s="190"/>
      <c r="H87" s="190"/>
      <c r="I87" s="200"/>
    </row>
    <row r="88" spans="2:9">
      <c r="B88" s="190"/>
      <c r="C88" s="190"/>
      <c r="D88" s="190"/>
      <c r="E88" s="190"/>
      <c r="F88" s="190"/>
      <c r="G88" s="190"/>
      <c r="H88" s="190"/>
      <c r="I88" s="200"/>
    </row>
    <row r="89" spans="2:9">
      <c r="B89" s="190"/>
      <c r="C89" s="190"/>
      <c r="D89" s="190"/>
      <c r="E89" s="190"/>
      <c r="F89" s="190"/>
      <c r="G89" s="190"/>
      <c r="H89" s="190"/>
      <c r="I89" s="200"/>
    </row>
    <row r="90" spans="2:9">
      <c r="B90" s="190"/>
      <c r="C90" s="190"/>
      <c r="D90" s="190"/>
      <c r="E90" s="190"/>
      <c r="F90" s="190"/>
      <c r="G90" s="190"/>
      <c r="H90" s="190"/>
      <c r="I90" s="200"/>
    </row>
    <row r="91" spans="2:9">
      <c r="B91" s="190"/>
      <c r="C91" s="190"/>
      <c r="D91" s="190"/>
      <c r="E91" s="190"/>
      <c r="F91" s="190"/>
      <c r="G91" s="190"/>
      <c r="H91" s="190"/>
      <c r="I91" s="200"/>
    </row>
    <row r="92" spans="2:9">
      <c r="B92" s="190"/>
      <c r="C92" s="190"/>
      <c r="D92" s="190"/>
      <c r="E92" s="190"/>
      <c r="F92" s="190"/>
      <c r="G92" s="190"/>
      <c r="H92" s="190"/>
      <c r="I92" s="200"/>
    </row>
    <row r="93" spans="2:9">
      <c r="B93" s="190"/>
      <c r="C93" s="190"/>
      <c r="D93" s="190"/>
      <c r="E93" s="190"/>
      <c r="F93" s="190"/>
      <c r="G93" s="190"/>
      <c r="H93" s="190"/>
      <c r="I93" s="200"/>
    </row>
    <row r="94" spans="2:9">
      <c r="B94" s="190"/>
      <c r="C94" s="190"/>
      <c r="D94" s="190"/>
      <c r="E94" s="190"/>
      <c r="F94" s="190"/>
      <c r="G94" s="190"/>
      <c r="H94" s="190"/>
      <c r="I94" s="200"/>
    </row>
    <row r="95" spans="2:9">
      <c r="B95" s="190"/>
      <c r="C95" s="190"/>
      <c r="D95" s="190"/>
      <c r="E95" s="190"/>
      <c r="F95" s="190"/>
      <c r="G95" s="190"/>
      <c r="H95" s="190"/>
      <c r="I95" s="200"/>
    </row>
    <row r="96" spans="2:9">
      <c r="B96" s="190"/>
      <c r="C96" s="190"/>
      <c r="D96" s="190"/>
      <c r="E96" s="190"/>
      <c r="F96" s="190"/>
      <c r="G96" s="190"/>
      <c r="H96" s="190"/>
      <c r="I96" s="200"/>
    </row>
    <row r="97" spans="2:9">
      <c r="B97" s="190"/>
      <c r="C97" s="190"/>
      <c r="D97" s="190"/>
      <c r="E97" s="190"/>
      <c r="F97" s="190"/>
      <c r="G97" s="190"/>
      <c r="H97" s="190"/>
      <c r="I97" s="200"/>
    </row>
    <row r="98" spans="2:9">
      <c r="B98" s="190"/>
      <c r="C98" s="190"/>
      <c r="D98" s="190"/>
      <c r="E98" s="190"/>
      <c r="F98" s="190"/>
      <c r="G98" s="190"/>
      <c r="H98" s="190"/>
      <c r="I98" s="200"/>
    </row>
    <row r="99" spans="2:9">
      <c r="B99" s="190"/>
      <c r="C99" s="190"/>
      <c r="D99" s="190"/>
      <c r="E99" s="190"/>
      <c r="F99" s="190"/>
      <c r="G99" s="190"/>
      <c r="H99" s="190"/>
      <c r="I99" s="200"/>
    </row>
    <row r="100" spans="2:9">
      <c r="B100" s="190"/>
      <c r="C100" s="190"/>
      <c r="D100" s="190"/>
      <c r="E100" s="190"/>
      <c r="F100" s="190"/>
      <c r="G100" s="190"/>
      <c r="H100" s="190"/>
      <c r="I100" s="200"/>
    </row>
    <row r="101" spans="2:9">
      <c r="B101" s="190"/>
      <c r="C101" s="190" t="s">
        <v>212</v>
      </c>
      <c r="D101" s="190"/>
      <c r="E101" s="190" t="s">
        <v>213</v>
      </c>
      <c r="F101" s="190"/>
      <c r="G101" s="190"/>
      <c r="H101" s="190"/>
      <c r="I101" s="200"/>
    </row>
    <row r="102" spans="2:9">
      <c r="B102" s="190"/>
      <c r="C102" s="410"/>
      <c r="D102" s="410"/>
      <c r="E102" s="410"/>
      <c r="F102" s="190"/>
      <c r="G102" s="190"/>
      <c r="H102" s="190"/>
      <c r="I102" s="200"/>
    </row>
    <row r="103" spans="2:9">
      <c r="B103" s="190"/>
      <c r="C103" s="410">
        <f>1</f>
        <v>1</v>
      </c>
      <c r="D103" s="410"/>
      <c r="E103" s="410">
        <f>1</f>
        <v>1</v>
      </c>
      <c r="F103" s="190"/>
      <c r="G103" s="190"/>
      <c r="H103" s="190"/>
      <c r="I103" s="200"/>
    </row>
    <row r="104" spans="2:9">
      <c r="B104" s="190"/>
      <c r="C104" s="410">
        <f>1.06</f>
        <v>1.06</v>
      </c>
      <c r="D104" s="410"/>
      <c r="E104" s="410">
        <f>1.06</f>
        <v>1.06</v>
      </c>
      <c r="F104" s="190"/>
      <c r="G104" s="190"/>
      <c r="H104" s="190"/>
      <c r="I104" s="200"/>
    </row>
    <row r="105" spans="2:9">
      <c r="B105" s="190"/>
      <c r="C105" s="410">
        <f>1.12</f>
        <v>1.1200000000000001</v>
      </c>
      <c r="D105" s="410"/>
      <c r="E105" s="410">
        <f>1.12</f>
        <v>1.1200000000000001</v>
      </c>
      <c r="F105" s="190"/>
      <c r="G105" s="190"/>
      <c r="H105" s="190"/>
      <c r="I105" s="200"/>
    </row>
    <row r="106" spans="2:9">
      <c r="B106" s="190"/>
      <c r="C106" s="410">
        <f>1.21</f>
        <v>1.21</v>
      </c>
      <c r="D106" s="410"/>
      <c r="E106" s="410">
        <f>1.21</f>
        <v>1.21</v>
      </c>
      <c r="F106" s="190"/>
      <c r="G106" s="190"/>
      <c r="H106" s="190"/>
      <c r="I106" s="200"/>
    </row>
    <row r="107" spans="2:9">
      <c r="B107" s="190"/>
      <c r="C107" s="410"/>
      <c r="D107" s="410"/>
      <c r="E107" s="410"/>
      <c r="F107" s="190"/>
      <c r="G107" s="190"/>
      <c r="H107" s="190"/>
      <c r="I107" s="200"/>
    </row>
    <row r="108" spans="2:9">
      <c r="B108" s="190"/>
      <c r="C108" s="410"/>
      <c r="D108" s="410"/>
      <c r="E108" s="410"/>
      <c r="F108" s="190"/>
      <c r="G108" s="190"/>
      <c r="H108" s="190"/>
      <c r="I108" s="200"/>
    </row>
    <row r="109" spans="2:9">
      <c r="B109" s="190"/>
      <c r="C109" s="410"/>
      <c r="D109" s="410"/>
      <c r="E109" s="410"/>
      <c r="F109" s="190"/>
      <c r="G109" s="190"/>
      <c r="H109" s="190"/>
      <c r="I109" s="200"/>
    </row>
    <row r="110" spans="2:9">
      <c r="B110" s="190"/>
      <c r="C110" s="190"/>
      <c r="D110" s="190"/>
      <c r="E110" s="190"/>
      <c r="F110" s="190"/>
      <c r="G110" s="190"/>
      <c r="H110" s="190"/>
      <c r="I110" s="200"/>
    </row>
    <row r="111" spans="2:9">
      <c r="B111" s="190"/>
      <c r="C111" s="190"/>
      <c r="D111" s="190"/>
      <c r="E111" s="190"/>
      <c r="F111" s="190"/>
      <c r="G111" s="190"/>
      <c r="H111" s="190"/>
      <c r="I111" s="200"/>
    </row>
    <row r="112" spans="2:9">
      <c r="B112" s="190"/>
      <c r="C112" s="190"/>
      <c r="D112" s="190"/>
      <c r="E112" s="190"/>
      <c r="F112" s="190"/>
      <c r="G112" s="190"/>
      <c r="H112" s="190"/>
      <c r="I112" s="200"/>
    </row>
    <row r="113" spans="2:9">
      <c r="B113" s="190"/>
      <c r="C113" s="190"/>
      <c r="D113" s="190"/>
      <c r="E113" s="190"/>
      <c r="F113" s="190"/>
      <c r="G113" s="190"/>
      <c r="H113" s="190"/>
      <c r="I113" s="200"/>
    </row>
    <row r="114" spans="2:9">
      <c r="B114" s="190"/>
      <c r="C114" s="190"/>
      <c r="D114" s="190"/>
      <c r="E114" s="190"/>
      <c r="F114" s="190"/>
      <c r="G114" s="190"/>
      <c r="H114" s="190"/>
      <c r="I114" s="200"/>
    </row>
    <row r="115" spans="2:9">
      <c r="B115" s="190"/>
      <c r="C115" s="190"/>
      <c r="D115" s="190"/>
      <c r="E115" s="190"/>
      <c r="F115" s="190"/>
      <c r="G115" s="190"/>
      <c r="H115" s="190"/>
      <c r="I115" s="200"/>
    </row>
    <row r="116" spans="2:9">
      <c r="B116" s="190"/>
      <c r="C116" s="190"/>
      <c r="D116" s="190"/>
      <c r="E116" s="190"/>
      <c r="F116" s="190"/>
      <c r="G116" s="190"/>
      <c r="H116" s="190"/>
      <c r="I116" s="200"/>
    </row>
    <row r="117" spans="2:9">
      <c r="B117" s="190"/>
      <c r="C117" s="190"/>
      <c r="D117" s="190"/>
      <c r="E117" s="190"/>
      <c r="F117" s="190"/>
      <c r="G117" s="190"/>
      <c r="H117" s="190"/>
      <c r="I117" s="200"/>
    </row>
    <row r="118" spans="2:9">
      <c r="B118" s="190"/>
      <c r="C118" s="190"/>
      <c r="D118" s="190"/>
      <c r="E118" s="190"/>
      <c r="F118" s="190"/>
      <c r="G118" s="190"/>
      <c r="H118" s="190"/>
      <c r="I118" s="200"/>
    </row>
    <row r="119" spans="2:9">
      <c r="B119" s="190"/>
      <c r="C119" s="190"/>
      <c r="D119" s="190"/>
      <c r="E119" s="190"/>
      <c r="F119" s="190"/>
      <c r="G119" s="190"/>
      <c r="H119" s="190"/>
      <c r="I119" s="200"/>
    </row>
    <row r="120" spans="2:9">
      <c r="B120" s="190"/>
      <c r="C120" s="190"/>
      <c r="D120" s="190"/>
      <c r="E120" s="190"/>
      <c r="F120" s="190"/>
      <c r="G120" s="190"/>
      <c r="H120" s="190"/>
      <c r="I120" s="200"/>
    </row>
    <row r="121" spans="2:9">
      <c r="B121" s="190"/>
      <c r="C121" s="190"/>
      <c r="D121" s="190"/>
      <c r="E121" s="190"/>
      <c r="F121" s="190"/>
      <c r="G121" s="190"/>
      <c r="H121" s="190"/>
      <c r="I121" s="200"/>
    </row>
    <row r="122" spans="2:9">
      <c r="B122" s="190"/>
      <c r="C122" s="190"/>
      <c r="D122" s="190"/>
      <c r="E122" s="190"/>
      <c r="F122" s="190"/>
      <c r="G122" s="190"/>
      <c r="H122" s="190"/>
      <c r="I122" s="200"/>
    </row>
    <row r="123" spans="2:9">
      <c r="B123" s="190"/>
      <c r="C123" s="190"/>
      <c r="D123" s="190"/>
      <c r="E123" s="190"/>
      <c r="F123" s="190"/>
      <c r="G123" s="190"/>
      <c r="H123" s="190"/>
      <c r="I123" s="200"/>
    </row>
    <row r="124" spans="2:9">
      <c r="B124" s="190"/>
      <c r="C124" s="190"/>
      <c r="D124" s="190"/>
      <c r="E124" s="190"/>
      <c r="F124" s="190"/>
      <c r="G124" s="190"/>
      <c r="H124" s="190"/>
      <c r="I124" s="200"/>
    </row>
    <row r="125" spans="2:9">
      <c r="B125" s="190"/>
      <c r="C125" s="190"/>
      <c r="D125" s="190"/>
      <c r="E125" s="190"/>
      <c r="F125" s="190"/>
      <c r="G125" s="190"/>
      <c r="H125" s="190"/>
      <c r="I125" s="200"/>
    </row>
    <row r="126" spans="2:9">
      <c r="B126" s="190"/>
      <c r="C126" s="190"/>
      <c r="D126" s="190"/>
      <c r="E126" s="190"/>
      <c r="F126" s="190"/>
      <c r="G126" s="190"/>
      <c r="H126" s="190"/>
      <c r="I126" s="200"/>
    </row>
    <row r="127" spans="2:9">
      <c r="B127" s="190"/>
      <c r="C127" s="190"/>
      <c r="D127" s="190"/>
      <c r="E127" s="190"/>
      <c r="F127" s="190"/>
      <c r="G127" s="190"/>
      <c r="H127" s="190"/>
      <c r="I127" s="200"/>
    </row>
    <row r="128" spans="2:9">
      <c r="B128" s="276"/>
      <c r="C128" s="190"/>
      <c r="D128" s="190"/>
      <c r="E128" s="190"/>
      <c r="F128" s="190"/>
      <c r="G128" s="190"/>
      <c r="H128" s="190"/>
      <c r="I128" s="200"/>
    </row>
    <row r="129" spans="2:9">
      <c r="B129" s="276"/>
      <c r="C129" s="190"/>
      <c r="D129" s="190"/>
      <c r="E129" s="190"/>
      <c r="F129" s="190"/>
      <c r="G129" s="190"/>
      <c r="H129" s="190"/>
      <c r="I129" s="200"/>
    </row>
    <row r="130" spans="2:9">
      <c r="B130" s="276"/>
      <c r="C130" s="190"/>
      <c r="D130" s="190"/>
      <c r="E130" s="190"/>
      <c r="F130" s="190"/>
      <c r="G130" s="190"/>
      <c r="H130" s="190"/>
      <c r="I130" s="200"/>
    </row>
    <row r="131" spans="2:9">
      <c r="B131" s="276"/>
      <c r="C131" s="190"/>
      <c r="D131" s="190"/>
      <c r="E131" s="190"/>
      <c r="F131" s="190"/>
      <c r="G131" s="190"/>
      <c r="H131" s="190"/>
      <c r="I131" s="200"/>
    </row>
    <row r="132" spans="2:9">
      <c r="B132" s="276"/>
      <c r="C132" s="190"/>
      <c r="D132" s="190"/>
      <c r="E132" s="190"/>
      <c r="F132" s="190"/>
      <c r="G132" s="190"/>
      <c r="H132" s="190"/>
      <c r="I132" s="200"/>
    </row>
    <row r="133" spans="2:9">
      <c r="B133" s="276"/>
      <c r="C133" s="190"/>
      <c r="D133" s="190"/>
      <c r="E133" s="190"/>
      <c r="F133" s="190"/>
      <c r="G133" s="190"/>
      <c r="H133" s="190"/>
      <c r="I133" s="200"/>
    </row>
    <row r="134" spans="2:9">
      <c r="B134" s="276"/>
      <c r="C134" s="190"/>
      <c r="D134" s="190"/>
      <c r="E134" s="190"/>
      <c r="F134" s="190"/>
      <c r="G134" s="190"/>
      <c r="H134" s="190"/>
      <c r="I134" s="200"/>
    </row>
    <row r="135" spans="2:9">
      <c r="B135" s="276"/>
      <c r="C135" s="190"/>
      <c r="D135" s="190"/>
      <c r="E135" s="190"/>
      <c r="F135" s="190"/>
      <c r="G135" s="190"/>
      <c r="H135" s="190"/>
      <c r="I135" s="200"/>
    </row>
    <row r="136" spans="2:9">
      <c r="B136" s="276"/>
      <c r="C136" s="190"/>
      <c r="D136" s="190"/>
      <c r="E136" s="190"/>
      <c r="F136" s="190"/>
      <c r="G136" s="190"/>
      <c r="H136" s="190"/>
      <c r="I136" s="200"/>
    </row>
    <row r="137" spans="2:9">
      <c r="B137" s="276"/>
      <c r="C137" s="190"/>
      <c r="D137" s="190"/>
      <c r="E137" s="190"/>
      <c r="F137" s="190"/>
      <c r="G137" s="190"/>
      <c r="H137" s="190"/>
      <c r="I137" s="200"/>
    </row>
    <row r="138" spans="2:9">
      <c r="B138" s="276"/>
      <c r="C138" s="190"/>
      <c r="D138" s="190"/>
      <c r="E138" s="190"/>
      <c r="F138" s="190"/>
      <c r="G138" s="190"/>
      <c r="H138" s="190"/>
      <c r="I138" s="200"/>
    </row>
    <row r="139" spans="2:9">
      <c r="B139" s="276"/>
      <c r="C139" s="190"/>
      <c r="D139" s="190"/>
      <c r="E139" s="190"/>
      <c r="F139" s="190"/>
      <c r="G139" s="190"/>
      <c r="H139" s="190"/>
      <c r="I139" s="200"/>
    </row>
    <row r="140" spans="2:9">
      <c r="B140" s="276"/>
      <c r="C140" s="190"/>
      <c r="D140" s="190"/>
      <c r="E140" s="190"/>
      <c r="F140" s="190"/>
      <c r="G140" s="190"/>
      <c r="H140" s="190"/>
      <c r="I140" s="200"/>
    </row>
    <row r="141" spans="2:9">
      <c r="B141" s="276"/>
      <c r="C141" s="190"/>
      <c r="D141" s="190"/>
      <c r="E141" s="190"/>
      <c r="F141" s="190"/>
      <c r="G141" s="190"/>
      <c r="H141" s="190"/>
      <c r="I141" s="200"/>
    </row>
    <row r="142" spans="2:9">
      <c r="B142" s="276"/>
      <c r="C142" s="190"/>
      <c r="D142" s="190"/>
      <c r="E142" s="190"/>
      <c r="F142" s="190"/>
      <c r="G142" s="190"/>
      <c r="H142" s="190"/>
      <c r="I142" s="200"/>
    </row>
    <row r="143" spans="2:9">
      <c r="B143" s="276"/>
      <c r="C143" s="190"/>
      <c r="D143" s="190"/>
      <c r="E143" s="190"/>
      <c r="F143" s="190"/>
      <c r="G143" s="190"/>
      <c r="H143" s="190"/>
      <c r="I143" s="200"/>
    </row>
    <row r="144" spans="2:9">
      <c r="B144" s="276"/>
      <c r="C144" s="190"/>
      <c r="D144" s="190"/>
      <c r="E144" s="190"/>
      <c r="F144" s="190"/>
      <c r="G144" s="190"/>
      <c r="H144" s="190"/>
      <c r="I144" s="200"/>
    </row>
    <row r="145" spans="2:9">
      <c r="B145" s="276"/>
      <c r="C145" s="190"/>
      <c r="D145" s="190"/>
      <c r="E145" s="190"/>
      <c r="F145" s="190"/>
      <c r="G145" s="190"/>
      <c r="H145" s="190"/>
      <c r="I145" s="200"/>
    </row>
    <row r="146" spans="2:9">
      <c r="B146" s="276"/>
      <c r="C146" s="190"/>
      <c r="D146" s="190"/>
      <c r="E146" s="190"/>
      <c r="F146" s="190"/>
      <c r="G146" s="190"/>
      <c r="H146" s="190"/>
      <c r="I146" s="200"/>
    </row>
    <row r="147" spans="2:9">
      <c r="B147" s="276"/>
      <c r="C147" s="190"/>
      <c r="D147" s="190"/>
      <c r="E147" s="190"/>
      <c r="F147" s="190"/>
      <c r="G147" s="190"/>
      <c r="H147" s="190"/>
      <c r="I147" s="200"/>
    </row>
    <row r="148" spans="2:9">
      <c r="B148" s="276"/>
      <c r="C148" s="190"/>
      <c r="D148" s="190"/>
      <c r="E148" s="190"/>
      <c r="F148" s="190"/>
      <c r="G148" s="190"/>
      <c r="H148" s="190"/>
      <c r="I148" s="200"/>
    </row>
    <row r="149" spans="2:9">
      <c r="B149" s="276"/>
      <c r="C149" s="190"/>
      <c r="D149" s="190"/>
      <c r="E149" s="190"/>
      <c r="F149" s="190"/>
      <c r="G149" s="190"/>
      <c r="H149" s="190"/>
      <c r="I149" s="200"/>
    </row>
    <row r="150" spans="2:9">
      <c r="B150" s="276"/>
      <c r="C150" s="190"/>
      <c r="D150" s="190"/>
      <c r="E150" s="190"/>
      <c r="F150" s="190"/>
      <c r="G150" s="190"/>
      <c r="H150" s="190"/>
      <c r="I150" s="200"/>
    </row>
    <row r="151" spans="2:9">
      <c r="B151" s="276"/>
      <c r="C151" s="190"/>
      <c r="D151" s="190"/>
      <c r="E151" s="190"/>
      <c r="F151" s="190"/>
      <c r="G151" s="190"/>
      <c r="H151" s="190"/>
      <c r="I151" s="200"/>
    </row>
    <row r="152" spans="2:9">
      <c r="B152" s="276"/>
      <c r="C152" s="190"/>
      <c r="D152" s="190"/>
      <c r="E152" s="190"/>
      <c r="F152" s="190"/>
      <c r="G152" s="190"/>
      <c r="H152" s="190"/>
      <c r="I152" s="200"/>
    </row>
    <row r="153" spans="2:9">
      <c r="B153" s="276"/>
      <c r="C153" s="190"/>
      <c r="D153" s="190"/>
      <c r="E153" s="190"/>
      <c r="F153" s="190"/>
      <c r="G153" s="190"/>
      <c r="H153" s="190"/>
      <c r="I153" s="200"/>
    </row>
    <row r="154" spans="2:9">
      <c r="B154" s="276"/>
      <c r="C154" s="190"/>
      <c r="D154" s="190"/>
      <c r="E154" s="190"/>
      <c r="F154" s="190"/>
      <c r="G154" s="190"/>
      <c r="H154" s="190"/>
      <c r="I154" s="200"/>
    </row>
    <row r="155" spans="2:9">
      <c r="B155" s="276"/>
      <c r="C155" s="190"/>
      <c r="D155" s="190"/>
      <c r="E155" s="190"/>
      <c r="F155" s="190"/>
      <c r="G155" s="190"/>
      <c r="H155" s="190"/>
      <c r="I155" s="200"/>
    </row>
    <row r="156" spans="2:9">
      <c r="B156" s="276"/>
      <c r="C156" s="190"/>
      <c r="D156" s="190"/>
      <c r="E156" s="190"/>
      <c r="F156" s="190"/>
      <c r="G156" s="190"/>
      <c r="H156" s="190"/>
      <c r="I156" s="200"/>
    </row>
    <row r="157" spans="2:9">
      <c r="B157" s="276"/>
      <c r="C157" s="190"/>
      <c r="D157" s="190"/>
      <c r="E157" s="190"/>
      <c r="F157" s="190"/>
      <c r="G157" s="190"/>
      <c r="H157" s="190"/>
      <c r="I157" s="200"/>
    </row>
    <row r="158" spans="2:9">
      <c r="B158" s="276"/>
      <c r="C158" s="190"/>
      <c r="D158" s="190"/>
      <c r="E158" s="190"/>
      <c r="F158" s="190"/>
      <c r="G158" s="190"/>
      <c r="H158" s="190"/>
      <c r="I158" s="200"/>
    </row>
    <row r="159" spans="2:9">
      <c r="B159" s="276"/>
      <c r="C159" s="190"/>
      <c r="D159" s="190"/>
      <c r="E159" s="190"/>
      <c r="F159" s="190"/>
      <c r="G159" s="190"/>
      <c r="H159" s="190"/>
      <c r="I159" s="200"/>
    </row>
    <row r="160" spans="2:9">
      <c r="B160" s="276"/>
      <c r="C160" s="190"/>
      <c r="D160" s="190"/>
      <c r="E160" s="190"/>
      <c r="F160" s="190"/>
      <c r="G160" s="190"/>
      <c r="H160" s="190"/>
      <c r="I160" s="200"/>
    </row>
    <row r="161" spans="2:9">
      <c r="B161" s="276"/>
      <c r="C161" s="190"/>
      <c r="D161" s="190"/>
      <c r="E161" s="190"/>
      <c r="F161" s="190"/>
      <c r="G161" s="190"/>
      <c r="H161" s="190"/>
      <c r="I161" s="200"/>
    </row>
    <row r="162" spans="2:9">
      <c r="B162" s="276"/>
      <c r="C162" s="190"/>
      <c r="D162" s="190"/>
      <c r="E162" s="190"/>
      <c r="F162" s="190"/>
      <c r="G162" s="190"/>
      <c r="H162" s="190"/>
      <c r="I162" s="200"/>
    </row>
    <row r="163" spans="2:9">
      <c r="B163" s="276"/>
      <c r="C163" s="190"/>
      <c r="D163" s="190"/>
      <c r="E163" s="190"/>
      <c r="F163" s="190"/>
      <c r="G163" s="190"/>
      <c r="H163" s="190"/>
      <c r="I163" s="200"/>
    </row>
    <row r="164" spans="2:9">
      <c r="B164" s="276"/>
      <c r="C164" s="190"/>
      <c r="D164" s="190"/>
      <c r="E164" s="190"/>
      <c r="F164" s="190"/>
      <c r="G164" s="190"/>
      <c r="H164" s="190"/>
      <c r="I164" s="200"/>
    </row>
    <row r="165" spans="2:9">
      <c r="B165" s="276"/>
      <c r="C165" s="190"/>
      <c r="D165" s="190"/>
      <c r="E165" s="190"/>
      <c r="F165" s="190"/>
      <c r="G165" s="190"/>
      <c r="H165" s="190"/>
      <c r="I165" s="200"/>
    </row>
    <row r="166" spans="2:9">
      <c r="B166" s="276"/>
      <c r="C166" s="190"/>
      <c r="D166" s="190"/>
      <c r="E166" s="190"/>
      <c r="F166" s="190"/>
      <c r="G166" s="190"/>
      <c r="H166" s="190"/>
      <c r="I166" s="200"/>
    </row>
    <row r="167" spans="2:9">
      <c r="B167" s="276"/>
      <c r="C167" s="190"/>
      <c r="D167" s="190"/>
      <c r="E167" s="190"/>
      <c r="F167" s="190"/>
      <c r="G167" s="190"/>
      <c r="H167" s="190"/>
      <c r="I167" s="200"/>
    </row>
    <row r="168" spans="2:9">
      <c r="B168" s="276"/>
      <c r="C168" s="190"/>
      <c r="D168" s="190"/>
      <c r="E168" s="190"/>
      <c r="F168" s="190"/>
      <c r="G168" s="190"/>
      <c r="H168" s="190"/>
      <c r="I168" s="200"/>
    </row>
    <row r="169" spans="2:9">
      <c r="B169" s="276"/>
      <c r="C169" s="190"/>
      <c r="D169" s="190"/>
      <c r="E169" s="190"/>
      <c r="F169" s="190"/>
      <c r="G169" s="190"/>
      <c r="H169" s="190"/>
      <c r="I169" s="200"/>
    </row>
    <row r="170" spans="2:9">
      <c r="B170" s="276"/>
      <c r="C170" s="190"/>
      <c r="D170" s="190"/>
      <c r="E170" s="190"/>
      <c r="F170" s="190"/>
      <c r="G170" s="190"/>
      <c r="H170" s="190"/>
      <c r="I170" s="200"/>
    </row>
    <row r="171" spans="2:9">
      <c r="B171" s="276"/>
      <c r="C171" s="190"/>
      <c r="D171" s="190"/>
      <c r="E171" s="190"/>
      <c r="F171" s="190"/>
      <c r="G171" s="190"/>
      <c r="H171" s="190"/>
      <c r="I171" s="200"/>
    </row>
    <row r="172" spans="2:9">
      <c r="B172" s="276"/>
      <c r="C172" s="190"/>
      <c r="D172" s="190"/>
      <c r="E172" s="190"/>
      <c r="F172" s="190"/>
      <c r="G172" s="190"/>
      <c r="H172" s="190"/>
      <c r="I172" s="200"/>
    </row>
    <row r="173" spans="2:9">
      <c r="B173" s="276"/>
      <c r="C173" s="190"/>
      <c r="D173" s="190"/>
      <c r="E173" s="190"/>
      <c r="F173" s="190"/>
      <c r="G173" s="190"/>
      <c r="H173" s="190"/>
      <c r="I173" s="200"/>
    </row>
    <row r="174" spans="2:9">
      <c r="B174" s="276"/>
      <c r="C174" s="190"/>
      <c r="D174" s="190"/>
      <c r="E174" s="190"/>
      <c r="F174" s="190"/>
      <c r="G174" s="190"/>
      <c r="H174" s="190"/>
      <c r="I174" s="200"/>
    </row>
    <row r="175" spans="2:9">
      <c r="B175" s="276"/>
      <c r="C175" s="190"/>
      <c r="D175" s="190"/>
      <c r="E175" s="190"/>
      <c r="F175" s="190"/>
      <c r="G175" s="190"/>
      <c r="H175" s="190"/>
      <c r="I175" s="200"/>
    </row>
    <row r="176" spans="2:9">
      <c r="B176" s="276"/>
      <c r="C176" s="190"/>
      <c r="D176" s="190"/>
      <c r="E176" s="190"/>
      <c r="F176" s="190"/>
      <c r="G176" s="190"/>
      <c r="H176" s="190"/>
      <c r="I176" s="200"/>
    </row>
    <row r="177" spans="2:9">
      <c r="B177" s="276"/>
      <c r="C177" s="190"/>
      <c r="D177" s="190"/>
      <c r="E177" s="190"/>
      <c r="F177" s="190"/>
      <c r="G177" s="190"/>
      <c r="H177" s="190"/>
      <c r="I177" s="200"/>
    </row>
    <row r="178" spans="2:9">
      <c r="B178" s="276"/>
      <c r="C178" s="190"/>
      <c r="D178" s="190"/>
      <c r="E178" s="190"/>
      <c r="F178" s="190"/>
      <c r="G178" s="190"/>
      <c r="H178" s="190"/>
      <c r="I178" s="200"/>
    </row>
    <row r="179" spans="2:9">
      <c r="B179" s="276"/>
      <c r="C179" s="190"/>
      <c r="D179" s="190"/>
      <c r="E179" s="190"/>
      <c r="F179" s="190"/>
      <c r="G179" s="190"/>
      <c r="H179" s="190"/>
      <c r="I179" s="200"/>
    </row>
    <row r="180" spans="2:9">
      <c r="B180" s="276"/>
      <c r="C180" s="190"/>
      <c r="D180" s="190"/>
      <c r="E180" s="190"/>
      <c r="F180" s="190"/>
      <c r="G180" s="190"/>
      <c r="H180" s="190"/>
      <c r="I180" s="200"/>
    </row>
    <row r="181" spans="2:9">
      <c r="B181" s="276"/>
      <c r="C181" s="190"/>
      <c r="D181" s="190"/>
      <c r="E181" s="190"/>
      <c r="F181" s="190"/>
      <c r="G181" s="190"/>
      <c r="H181" s="190"/>
      <c r="I181" s="200"/>
    </row>
    <row r="182" spans="2:9">
      <c r="B182" s="276"/>
      <c r="C182" s="190"/>
      <c r="D182" s="190"/>
      <c r="E182" s="190"/>
      <c r="F182" s="190"/>
      <c r="G182" s="190"/>
      <c r="H182" s="190"/>
      <c r="I182" s="200"/>
    </row>
    <row r="183" spans="2:9">
      <c r="B183" s="276"/>
      <c r="C183" s="190"/>
      <c r="D183" s="190"/>
      <c r="E183" s="190"/>
      <c r="F183" s="190"/>
      <c r="G183" s="190"/>
      <c r="H183" s="190"/>
      <c r="I183" s="200"/>
    </row>
    <row r="184" spans="2:9">
      <c r="B184" s="276"/>
      <c r="C184" s="190"/>
      <c r="D184" s="190"/>
      <c r="E184" s="190"/>
      <c r="F184" s="190"/>
      <c r="G184" s="190"/>
      <c r="H184" s="190"/>
      <c r="I184" s="200"/>
    </row>
    <row r="185" spans="2:9">
      <c r="B185" s="276"/>
      <c r="C185" s="190"/>
      <c r="D185" s="190"/>
      <c r="E185" s="190"/>
      <c r="F185" s="190"/>
      <c r="G185" s="190"/>
      <c r="H185" s="190"/>
      <c r="I185" s="200"/>
    </row>
    <row r="186" spans="2:9">
      <c r="B186" s="276"/>
      <c r="C186" s="190"/>
      <c r="D186" s="190"/>
      <c r="E186" s="190"/>
      <c r="F186" s="190"/>
      <c r="G186" s="190"/>
      <c r="H186" s="190"/>
      <c r="I186" s="200"/>
    </row>
    <row r="187" spans="2:9">
      <c r="B187" s="276"/>
      <c r="C187" s="190"/>
      <c r="D187" s="190"/>
      <c r="E187" s="190"/>
      <c r="F187" s="190"/>
      <c r="G187" s="190"/>
      <c r="H187" s="190"/>
      <c r="I187" s="200"/>
    </row>
    <row r="188" spans="2:9">
      <c r="B188" s="276"/>
      <c r="C188" s="190"/>
      <c r="D188" s="190"/>
      <c r="E188" s="190"/>
      <c r="F188" s="190"/>
      <c r="G188" s="190"/>
      <c r="H188" s="190"/>
      <c r="I188" s="200"/>
    </row>
    <row r="189" spans="2:9">
      <c r="B189" s="276"/>
      <c r="C189" s="190"/>
      <c r="D189" s="190"/>
      <c r="E189" s="190"/>
      <c r="F189" s="190"/>
      <c r="G189" s="190"/>
      <c r="H189" s="190"/>
      <c r="I189" s="200"/>
    </row>
    <row r="190" spans="2:9">
      <c r="B190" s="276"/>
      <c r="C190" s="190"/>
      <c r="D190" s="190"/>
      <c r="E190" s="190"/>
      <c r="F190" s="190"/>
      <c r="G190" s="190"/>
      <c r="H190" s="190"/>
      <c r="I190" s="200"/>
    </row>
    <row r="191" spans="2:9">
      <c r="B191" s="276"/>
      <c r="C191" s="190"/>
      <c r="D191" s="190"/>
      <c r="E191" s="190"/>
      <c r="F191" s="190"/>
      <c r="G191" s="190"/>
      <c r="H191" s="190"/>
      <c r="I191" s="200"/>
    </row>
    <row r="192" spans="2:9">
      <c r="B192" s="276"/>
      <c r="C192" s="190"/>
      <c r="D192" s="190"/>
      <c r="E192" s="190"/>
      <c r="F192" s="190"/>
      <c r="G192" s="190"/>
      <c r="H192" s="190"/>
      <c r="I192" s="200"/>
    </row>
    <row r="193" spans="2:9">
      <c r="B193" s="276"/>
      <c r="C193" s="190"/>
      <c r="D193" s="190"/>
      <c r="E193" s="190"/>
      <c r="F193" s="190"/>
      <c r="G193" s="190"/>
      <c r="H193" s="190"/>
      <c r="I193" s="200"/>
    </row>
    <row r="194" spans="2:9">
      <c r="B194" s="276"/>
      <c r="C194" s="190"/>
      <c r="D194" s="190"/>
      <c r="E194" s="190"/>
      <c r="F194" s="190"/>
      <c r="G194" s="190"/>
      <c r="H194" s="190"/>
      <c r="I194" s="200"/>
    </row>
    <row r="195" spans="2:9">
      <c r="B195" s="276"/>
      <c r="C195" s="190"/>
      <c r="D195" s="190"/>
      <c r="E195" s="190"/>
      <c r="F195" s="190"/>
      <c r="G195" s="190"/>
      <c r="H195" s="190"/>
      <c r="I195" s="200"/>
    </row>
    <row r="196" spans="2:9">
      <c r="B196" s="276"/>
      <c r="C196" s="190"/>
      <c r="D196" s="190"/>
      <c r="E196" s="190"/>
      <c r="F196" s="190"/>
      <c r="G196" s="190"/>
      <c r="H196" s="190"/>
      <c r="I196" s="200"/>
    </row>
    <row r="197" spans="2:9">
      <c r="B197" s="276"/>
      <c r="C197" s="190"/>
      <c r="D197" s="190"/>
      <c r="E197" s="190"/>
      <c r="F197" s="190"/>
      <c r="G197" s="190"/>
      <c r="H197" s="190"/>
      <c r="I197" s="200"/>
    </row>
    <row r="198" spans="2:9">
      <c r="B198" s="276"/>
      <c r="C198" s="190"/>
      <c r="D198" s="190"/>
      <c r="E198" s="190"/>
      <c r="F198" s="190"/>
      <c r="G198" s="190"/>
      <c r="H198" s="190"/>
      <c r="I198" s="200"/>
    </row>
    <row r="199" spans="2:9">
      <c r="B199" s="276"/>
      <c r="C199" s="190"/>
      <c r="D199" s="190"/>
      <c r="E199" s="190"/>
      <c r="F199" s="190"/>
      <c r="G199" s="190"/>
      <c r="H199" s="190"/>
      <c r="I199" s="200"/>
    </row>
    <row r="200" spans="2:9">
      <c r="B200" s="276"/>
      <c r="C200" s="190"/>
      <c r="D200" s="190"/>
      <c r="E200" s="190"/>
      <c r="F200" s="190"/>
      <c r="G200" s="190"/>
      <c r="H200" s="190"/>
      <c r="I200" s="200"/>
    </row>
    <row r="201" spans="2:9">
      <c r="B201" s="276"/>
      <c r="C201" s="190"/>
      <c r="D201" s="190"/>
      <c r="E201" s="190"/>
      <c r="F201" s="190"/>
      <c r="G201" s="190"/>
      <c r="H201" s="190"/>
      <c r="I201" s="200"/>
    </row>
    <row r="202" spans="2:9">
      <c r="B202" s="276"/>
      <c r="C202" s="190"/>
      <c r="D202" s="190"/>
      <c r="E202" s="190"/>
      <c r="F202" s="190"/>
      <c r="G202" s="190"/>
      <c r="H202" s="190"/>
      <c r="I202" s="200"/>
    </row>
    <row r="203" spans="2:9">
      <c r="B203" s="276"/>
      <c r="C203" s="190"/>
      <c r="D203" s="190"/>
      <c r="E203" s="190"/>
      <c r="F203" s="190"/>
      <c r="G203" s="190"/>
      <c r="H203" s="190"/>
      <c r="I203" s="200"/>
    </row>
    <row r="204" spans="2:9">
      <c r="B204" s="276"/>
      <c r="C204" s="190"/>
      <c r="D204" s="190"/>
      <c r="E204" s="190"/>
      <c r="F204" s="190"/>
      <c r="G204" s="190"/>
      <c r="H204" s="190"/>
      <c r="I204" s="200"/>
    </row>
    <row r="205" spans="2:9">
      <c r="B205" s="276"/>
      <c r="C205" s="190"/>
      <c r="D205" s="190"/>
      <c r="E205" s="190"/>
      <c r="F205" s="190"/>
      <c r="G205" s="190"/>
      <c r="H205" s="190"/>
      <c r="I205" s="200"/>
    </row>
    <row r="206" spans="2:9">
      <c r="B206" s="276"/>
      <c r="C206" s="190"/>
      <c r="D206" s="190"/>
      <c r="E206" s="190"/>
      <c r="F206" s="190"/>
      <c r="G206" s="190"/>
      <c r="H206" s="190"/>
      <c r="I206" s="200"/>
    </row>
    <row r="207" spans="2:9">
      <c r="B207" s="276"/>
      <c r="C207" s="190"/>
      <c r="D207" s="190"/>
      <c r="E207" s="190"/>
      <c r="F207" s="190"/>
      <c r="G207" s="190"/>
      <c r="H207" s="277"/>
    </row>
    <row r="208" spans="2:9">
      <c r="B208" s="276"/>
      <c r="C208" s="190"/>
      <c r="D208" s="190"/>
      <c r="E208" s="190"/>
      <c r="F208" s="190"/>
      <c r="G208" s="190"/>
      <c r="H208" s="277"/>
    </row>
    <row r="209" spans="2:8">
      <c r="B209" s="276"/>
      <c r="C209" s="190"/>
      <c r="D209" s="190"/>
      <c r="E209" s="190"/>
      <c r="F209" s="190"/>
      <c r="G209" s="190"/>
      <c r="H209" s="277"/>
    </row>
    <row r="210" spans="2:8">
      <c r="B210" s="276"/>
      <c r="C210" s="190"/>
      <c r="D210" s="190"/>
      <c r="E210" s="190"/>
      <c r="F210" s="190"/>
      <c r="G210" s="190"/>
      <c r="H210" s="277"/>
    </row>
    <row r="211" spans="2:8">
      <c r="B211" s="276"/>
      <c r="C211" s="190"/>
      <c r="D211" s="190"/>
      <c r="E211" s="190"/>
      <c r="F211" s="190"/>
      <c r="G211" s="190"/>
      <c r="H211" s="277"/>
    </row>
    <row r="212" spans="2:8">
      <c r="B212" s="276"/>
      <c r="C212" s="190"/>
      <c r="D212" s="190"/>
      <c r="E212" s="190"/>
      <c r="F212" s="190"/>
      <c r="G212" s="190"/>
      <c r="H212" s="277"/>
    </row>
    <row r="213" spans="2:8">
      <c r="B213" s="276"/>
      <c r="C213" s="190"/>
      <c r="D213" s="190"/>
      <c r="E213" s="190"/>
      <c r="F213" s="190"/>
      <c r="G213" s="190"/>
      <c r="H213" s="277"/>
    </row>
    <row r="214" spans="2:8">
      <c r="B214" s="276"/>
      <c r="C214" s="190"/>
      <c r="D214" s="190"/>
      <c r="E214" s="190"/>
      <c r="F214" s="190"/>
      <c r="G214" s="190"/>
      <c r="H214" s="277"/>
    </row>
    <row r="215" spans="2:8">
      <c r="B215" s="276"/>
      <c r="C215" s="190"/>
      <c r="D215" s="190"/>
      <c r="E215" s="190"/>
      <c r="F215" s="190"/>
      <c r="G215" s="190"/>
      <c r="H215" s="277"/>
    </row>
    <row r="216" spans="2:8">
      <c r="B216" s="276"/>
      <c r="C216" s="190"/>
      <c r="D216" s="190"/>
      <c r="E216" s="190"/>
      <c r="F216" s="190"/>
      <c r="G216" s="190"/>
      <c r="H216" s="277"/>
    </row>
    <row r="217" spans="2:8">
      <c r="B217" s="276"/>
      <c r="C217" s="190"/>
      <c r="D217" s="190"/>
      <c r="E217" s="190"/>
      <c r="F217" s="190"/>
      <c r="G217" s="190"/>
      <c r="H217" s="277"/>
    </row>
    <row r="218" spans="2:8">
      <c r="B218" s="276"/>
      <c r="C218" s="190"/>
      <c r="D218" s="190"/>
      <c r="E218" s="190"/>
      <c r="F218" s="190"/>
      <c r="G218" s="190"/>
      <c r="H218" s="277"/>
    </row>
    <row r="219" spans="2:8">
      <c r="B219" s="276"/>
      <c r="C219" s="190"/>
      <c r="D219" s="190"/>
      <c r="E219" s="190"/>
      <c r="F219" s="190"/>
      <c r="G219" s="190"/>
      <c r="H219" s="277"/>
    </row>
    <row r="220" spans="2:8">
      <c r="B220" s="276"/>
      <c r="C220" s="190"/>
      <c r="D220" s="190"/>
      <c r="E220" s="190"/>
      <c r="F220" s="190"/>
      <c r="G220" s="190"/>
      <c r="H220" s="277"/>
    </row>
    <row r="221" spans="2:8">
      <c r="B221" s="276"/>
      <c r="C221" s="190"/>
      <c r="D221" s="190"/>
      <c r="E221" s="190"/>
      <c r="F221" s="190"/>
      <c r="G221" s="190"/>
      <c r="H221" s="277"/>
    </row>
    <row r="222" spans="2:8">
      <c r="B222" s="276"/>
      <c r="C222" s="190"/>
      <c r="D222" s="190"/>
      <c r="E222" s="190"/>
      <c r="F222" s="190"/>
      <c r="G222" s="190"/>
      <c r="H222" s="277"/>
    </row>
    <row r="223" spans="2:8">
      <c r="B223" s="276"/>
      <c r="C223" s="190"/>
      <c r="D223" s="190"/>
      <c r="E223" s="190"/>
      <c r="F223" s="190"/>
      <c r="G223" s="190"/>
      <c r="H223" s="277"/>
    </row>
    <row r="224" spans="2:8">
      <c r="B224" s="276"/>
      <c r="C224" s="190"/>
      <c r="D224" s="190"/>
      <c r="E224" s="190"/>
      <c r="F224" s="190"/>
      <c r="G224" s="190"/>
      <c r="H224" s="277"/>
    </row>
    <row r="225" spans="2:8">
      <c r="B225" s="276"/>
      <c r="C225" s="190"/>
      <c r="D225" s="190"/>
      <c r="E225" s="190"/>
      <c r="F225" s="190"/>
      <c r="G225" s="190"/>
      <c r="H225" s="277"/>
    </row>
    <row r="226" spans="2:8">
      <c r="B226" s="276"/>
      <c r="C226" s="190"/>
      <c r="D226" s="190"/>
      <c r="E226" s="190"/>
      <c r="F226" s="190"/>
      <c r="G226" s="190"/>
      <c r="H226" s="277"/>
    </row>
    <row r="227" spans="2:8">
      <c r="B227" s="276"/>
      <c r="C227" s="190"/>
      <c r="D227" s="190"/>
      <c r="E227" s="190"/>
      <c r="F227" s="190"/>
      <c r="G227" s="190"/>
      <c r="H227" s="277"/>
    </row>
    <row r="228" spans="2:8">
      <c r="B228" s="276"/>
      <c r="C228" s="190"/>
      <c r="D228" s="190"/>
      <c r="E228" s="190"/>
      <c r="F228" s="190"/>
      <c r="G228" s="190"/>
      <c r="H228" s="277"/>
    </row>
    <row r="229" spans="2:8">
      <c r="B229" s="276"/>
      <c r="C229" s="190"/>
      <c r="D229" s="190"/>
      <c r="E229" s="190"/>
      <c r="F229" s="190"/>
      <c r="G229" s="190"/>
      <c r="H229" s="277"/>
    </row>
    <row r="230" spans="2:8">
      <c r="B230" s="276"/>
      <c r="C230" s="190"/>
      <c r="D230" s="190"/>
      <c r="E230" s="190"/>
      <c r="F230" s="190"/>
      <c r="G230" s="190"/>
      <c r="H230" s="277"/>
    </row>
    <row r="231" spans="2:8">
      <c r="B231" s="276"/>
      <c r="C231" s="190"/>
      <c r="D231" s="190"/>
      <c r="E231" s="190"/>
      <c r="F231" s="190"/>
      <c r="G231" s="190"/>
      <c r="H231" s="277"/>
    </row>
    <row r="232" spans="2:8">
      <c r="B232" s="276"/>
      <c r="C232" s="190"/>
      <c r="D232" s="190"/>
      <c r="E232" s="190"/>
      <c r="F232" s="190"/>
      <c r="G232" s="190"/>
      <c r="H232" s="277"/>
    </row>
    <row r="233" spans="2:8">
      <c r="B233" s="276"/>
      <c r="C233" s="190"/>
      <c r="D233" s="190"/>
      <c r="E233" s="190"/>
      <c r="F233" s="190"/>
      <c r="G233" s="190"/>
      <c r="H233" s="277"/>
    </row>
    <row r="234" spans="2:8">
      <c r="B234" s="276"/>
      <c r="C234" s="190"/>
      <c r="D234" s="190"/>
      <c r="E234" s="190"/>
      <c r="F234" s="190"/>
      <c r="G234" s="190"/>
      <c r="H234" s="277"/>
    </row>
    <row r="235" spans="2:8">
      <c r="B235" s="276"/>
      <c r="C235" s="190"/>
      <c r="D235" s="190"/>
      <c r="E235" s="190"/>
      <c r="F235" s="190"/>
      <c r="G235" s="190"/>
      <c r="H235" s="277"/>
    </row>
    <row r="236" spans="2:8">
      <c r="B236" s="276"/>
      <c r="C236" s="190"/>
      <c r="D236" s="190"/>
      <c r="E236" s="190"/>
      <c r="F236" s="190"/>
      <c r="G236" s="190"/>
      <c r="H236" s="277"/>
    </row>
    <row r="237" spans="2:8">
      <c r="B237" s="276"/>
      <c r="C237" s="190"/>
      <c r="D237" s="190"/>
      <c r="E237" s="190"/>
      <c r="F237" s="190"/>
      <c r="G237" s="190"/>
      <c r="H237" s="277"/>
    </row>
    <row r="238" spans="2:8">
      <c r="B238" s="276"/>
      <c r="C238" s="190"/>
      <c r="D238" s="190"/>
      <c r="E238" s="190"/>
      <c r="F238" s="190"/>
      <c r="G238" s="190"/>
      <c r="H238" s="277"/>
    </row>
    <row r="239" spans="2:8">
      <c r="B239" s="276"/>
      <c r="C239" s="190"/>
      <c r="D239" s="190"/>
      <c r="E239" s="190"/>
      <c r="F239" s="190"/>
      <c r="G239" s="190"/>
      <c r="H239" s="277"/>
    </row>
    <row r="240" spans="2:8">
      <c r="B240" s="276"/>
      <c r="C240" s="190"/>
      <c r="D240" s="190"/>
      <c r="E240" s="190"/>
      <c r="F240" s="190"/>
      <c r="G240" s="190"/>
      <c r="H240" s="277"/>
    </row>
    <row r="241" spans="1:8">
      <c r="B241" s="276"/>
      <c r="C241" s="190"/>
      <c r="D241" s="190"/>
      <c r="E241" s="190"/>
      <c r="F241" s="190"/>
      <c r="G241" s="190"/>
      <c r="H241" s="277"/>
    </row>
    <row r="242" spans="1:8">
      <c r="A242" s="199"/>
      <c r="B242" s="276"/>
      <c r="C242" s="190"/>
      <c r="D242" s="190"/>
      <c r="E242" s="190"/>
      <c r="F242" s="190"/>
      <c r="G242" s="190"/>
      <c r="H242" s="277"/>
    </row>
    <row r="243" spans="1:8">
      <c r="A243" s="199"/>
      <c r="B243" s="276"/>
      <c r="C243" s="190"/>
      <c r="D243" s="190"/>
      <c r="E243" s="190"/>
      <c r="F243" s="190"/>
      <c r="G243" s="190"/>
      <c r="H243" s="277"/>
    </row>
    <row r="244" spans="1:8">
      <c r="A244" s="199"/>
      <c r="B244" s="276"/>
      <c r="C244" s="190"/>
      <c r="D244" s="190"/>
      <c r="E244" s="190"/>
      <c r="F244" s="190"/>
      <c r="G244" s="190"/>
      <c r="H244" s="277"/>
    </row>
    <row r="245" spans="1:8">
      <c r="A245" s="199"/>
      <c r="B245" s="276"/>
      <c r="C245" s="190"/>
      <c r="D245" s="190"/>
      <c r="E245" s="190"/>
      <c r="F245" s="190"/>
      <c r="G245" s="190"/>
      <c r="H245" s="277"/>
    </row>
    <row r="246" spans="1:8">
      <c r="A246" s="199"/>
      <c r="B246" s="276"/>
      <c r="C246" s="190"/>
      <c r="D246" s="190"/>
      <c r="E246" s="190"/>
      <c r="F246" s="190"/>
      <c r="G246" s="190"/>
      <c r="H246" s="277"/>
    </row>
    <row r="247" spans="1:8">
      <c r="A247" s="199"/>
      <c r="B247" s="276"/>
      <c r="C247" s="190"/>
      <c r="D247" s="190"/>
      <c r="E247" s="190"/>
      <c r="F247" s="190"/>
      <c r="G247" s="190"/>
      <c r="H247" s="277"/>
    </row>
    <row r="248" spans="1:8">
      <c r="A248" s="199"/>
      <c r="B248" s="276"/>
      <c r="C248" s="190"/>
      <c r="D248" s="190"/>
      <c r="E248" s="190"/>
      <c r="F248" s="190"/>
      <c r="G248" s="190"/>
      <c r="H248" s="277"/>
    </row>
    <row r="249" spans="1:8">
      <c r="A249" s="199"/>
      <c r="B249" s="276"/>
      <c r="C249" s="190"/>
      <c r="D249" s="190"/>
      <c r="E249" s="190"/>
      <c r="F249" s="190"/>
      <c r="G249" s="190"/>
      <c r="H249" s="277"/>
    </row>
    <row r="250" spans="1:8">
      <c r="A250" s="199"/>
      <c r="B250" s="276"/>
      <c r="C250" s="190"/>
      <c r="D250" s="190"/>
      <c r="E250" s="190"/>
      <c r="F250" s="190"/>
      <c r="G250" s="190"/>
      <c r="H250" s="277"/>
    </row>
    <row r="251" spans="1:8">
      <c r="A251" s="199"/>
      <c r="B251" s="276"/>
      <c r="C251" s="190"/>
      <c r="D251" s="190"/>
      <c r="E251" s="190"/>
      <c r="F251" s="190"/>
      <c r="G251" s="190"/>
      <c r="H251" s="277"/>
    </row>
    <row r="252" spans="1:8">
      <c r="A252" s="199"/>
      <c r="B252" s="276"/>
      <c r="C252" s="190"/>
      <c r="D252" s="190"/>
      <c r="E252" s="190"/>
      <c r="F252" s="190"/>
      <c r="G252" s="190"/>
      <c r="H252" s="277"/>
    </row>
    <row r="253" spans="1:8">
      <c r="A253" s="199"/>
      <c r="B253" s="276"/>
      <c r="C253" s="190"/>
      <c r="D253" s="190"/>
      <c r="E253" s="190"/>
      <c r="F253" s="190"/>
      <c r="G253" s="190"/>
      <c r="H253" s="277"/>
    </row>
    <row r="254" spans="1:8">
      <c r="A254" s="199"/>
      <c r="B254" s="276"/>
      <c r="C254" s="190"/>
      <c r="D254" s="190"/>
      <c r="E254" s="190"/>
      <c r="F254" s="190"/>
      <c r="G254" s="190"/>
      <c r="H254" s="277"/>
    </row>
    <row r="255" spans="1:8">
      <c r="A255" s="199"/>
      <c r="B255" s="276"/>
      <c r="C255" s="190"/>
      <c r="D255" s="190"/>
      <c r="E255" s="190"/>
      <c r="F255" s="190"/>
      <c r="G255" s="190"/>
      <c r="H255" s="277"/>
    </row>
    <row r="256" spans="1:8">
      <c r="A256" s="199"/>
      <c r="B256" s="276"/>
      <c r="C256" s="190"/>
      <c r="D256" s="190"/>
      <c r="E256" s="190"/>
      <c r="F256" s="190"/>
      <c r="G256" s="190"/>
      <c r="H256" s="277"/>
    </row>
    <row r="257" spans="1:8">
      <c r="A257" s="199"/>
      <c r="B257" s="276"/>
      <c r="C257" s="190"/>
      <c r="D257" s="190"/>
      <c r="E257" s="190"/>
      <c r="F257" s="190"/>
      <c r="G257" s="190"/>
      <c r="H257" s="277"/>
    </row>
    <row r="258" spans="1:8">
      <c r="A258" s="199"/>
      <c r="B258" s="276"/>
      <c r="C258" s="190"/>
      <c r="D258" s="190"/>
      <c r="E258" s="190"/>
      <c r="F258" s="190"/>
      <c r="G258" s="190"/>
      <c r="H258" s="277"/>
    </row>
    <row r="259" spans="1:8">
      <c r="A259" s="199"/>
      <c r="B259" s="276"/>
      <c r="C259" s="190"/>
      <c r="D259" s="190"/>
      <c r="E259" s="190"/>
      <c r="F259" s="190"/>
      <c r="G259" s="190"/>
      <c r="H259" s="277"/>
    </row>
    <row r="260" spans="1:8">
      <c r="A260" s="199"/>
      <c r="B260" s="276"/>
      <c r="C260" s="190"/>
      <c r="D260" s="190"/>
      <c r="E260" s="190"/>
      <c r="F260" s="190"/>
      <c r="G260" s="190"/>
      <c r="H260" s="277"/>
    </row>
    <row r="261" spans="1:8">
      <c r="A261" s="199"/>
      <c r="B261" s="276"/>
      <c r="C261" s="190"/>
      <c r="D261" s="190"/>
      <c r="E261" s="190"/>
      <c r="F261" s="190"/>
      <c r="G261" s="190"/>
      <c r="H261" s="277"/>
    </row>
    <row r="262" spans="1:8">
      <c r="A262" s="199"/>
      <c r="B262" s="276"/>
      <c r="C262" s="190"/>
      <c r="D262" s="190"/>
      <c r="E262" s="190"/>
      <c r="F262" s="190"/>
      <c r="G262" s="190"/>
      <c r="H262" s="277"/>
    </row>
    <row r="263" spans="1:8">
      <c r="A263" s="199"/>
      <c r="B263" s="276"/>
      <c r="C263" s="190"/>
      <c r="D263" s="190"/>
      <c r="E263" s="190"/>
      <c r="F263" s="190"/>
      <c r="G263" s="190"/>
      <c r="H263" s="277"/>
    </row>
    <row r="264" spans="1:8">
      <c r="A264" s="199"/>
      <c r="B264" s="276"/>
      <c r="C264" s="190"/>
      <c r="D264" s="190"/>
      <c r="E264" s="190"/>
      <c r="F264" s="190"/>
      <c r="G264" s="190"/>
      <c r="H264" s="277"/>
    </row>
    <row r="265" spans="1:8">
      <c r="A265" s="199"/>
      <c r="B265" s="276"/>
      <c r="C265" s="190"/>
      <c r="D265" s="190"/>
      <c r="E265" s="190"/>
      <c r="F265" s="190"/>
      <c r="G265" s="190"/>
      <c r="H265" s="277"/>
    </row>
    <row r="266" spans="1:8">
      <c r="A266" s="199"/>
      <c r="B266" s="276"/>
      <c r="C266" s="190"/>
      <c r="D266" s="190"/>
      <c r="E266" s="190"/>
      <c r="F266" s="190"/>
      <c r="G266" s="190"/>
      <c r="H266" s="277"/>
    </row>
    <row r="267" spans="1:8">
      <c r="A267" s="199"/>
      <c r="B267" s="276"/>
      <c r="C267" s="190"/>
      <c r="D267" s="190"/>
      <c r="E267" s="190"/>
      <c r="F267" s="190"/>
      <c r="G267" s="190"/>
      <c r="H267" s="277"/>
    </row>
    <row r="268" spans="1:8">
      <c r="A268" s="199"/>
      <c r="B268" s="276"/>
      <c r="C268" s="190"/>
      <c r="D268" s="190"/>
      <c r="E268" s="190"/>
      <c r="F268" s="190"/>
      <c r="G268" s="190"/>
      <c r="H268" s="277"/>
    </row>
    <row r="269" spans="1:8">
      <c r="A269" s="199"/>
      <c r="B269" s="276"/>
      <c r="C269" s="190"/>
      <c r="D269" s="190"/>
      <c r="E269" s="190"/>
      <c r="F269" s="190"/>
      <c r="G269" s="190"/>
      <c r="H269" s="277"/>
    </row>
    <row r="270" spans="1:8">
      <c r="A270" s="199"/>
      <c r="B270" s="276"/>
      <c r="C270" s="190"/>
      <c r="D270" s="190"/>
      <c r="E270" s="190"/>
      <c r="F270" s="190"/>
      <c r="G270" s="190"/>
      <c r="H270" s="277"/>
    </row>
    <row r="271" spans="1:8">
      <c r="A271" s="199"/>
      <c r="B271" s="276"/>
      <c r="C271" s="190"/>
      <c r="D271" s="190"/>
      <c r="E271" s="190"/>
      <c r="F271" s="190"/>
      <c r="G271" s="190"/>
      <c r="H271" s="277"/>
    </row>
    <row r="272" spans="1:8">
      <c r="A272" s="199"/>
      <c r="B272" s="276"/>
      <c r="C272" s="190"/>
      <c r="D272" s="190"/>
      <c r="E272" s="190"/>
      <c r="F272" s="190"/>
      <c r="G272" s="190"/>
      <c r="H272" s="277"/>
    </row>
    <row r="273" spans="1:8">
      <c r="A273" s="199"/>
      <c r="B273" s="276"/>
      <c r="C273" s="190"/>
      <c r="D273" s="190"/>
      <c r="E273" s="190"/>
      <c r="F273" s="190"/>
      <c r="G273" s="190"/>
      <c r="H273" s="277"/>
    </row>
    <row r="274" spans="1:8">
      <c r="A274" s="199"/>
      <c r="B274" s="276"/>
      <c r="C274" s="190"/>
      <c r="D274" s="190"/>
      <c r="E274" s="190"/>
      <c r="F274" s="190"/>
      <c r="G274" s="190"/>
      <c r="H274" s="277"/>
    </row>
    <row r="275" spans="1:8">
      <c r="A275" s="199"/>
      <c r="B275" s="276"/>
      <c r="C275" s="190"/>
      <c r="D275" s="190"/>
      <c r="E275" s="190"/>
      <c r="F275" s="190"/>
      <c r="G275" s="190"/>
      <c r="H275" s="277"/>
    </row>
    <row r="276" spans="1:8">
      <c r="A276" s="199"/>
      <c r="B276" s="276"/>
      <c r="C276" s="190"/>
      <c r="D276" s="190"/>
      <c r="E276" s="190"/>
      <c r="F276" s="190"/>
      <c r="G276" s="190"/>
      <c r="H276" s="277"/>
    </row>
    <row r="277" spans="1:8">
      <c r="A277" s="199"/>
      <c r="B277" s="276"/>
      <c r="C277" s="190"/>
      <c r="D277" s="190"/>
      <c r="E277" s="190"/>
      <c r="F277" s="190"/>
      <c r="G277" s="190"/>
      <c r="H277" s="277"/>
    </row>
    <row r="278" spans="1:8">
      <c r="A278" s="199"/>
      <c r="B278" s="276"/>
      <c r="C278" s="190"/>
      <c r="D278" s="190"/>
      <c r="E278" s="190"/>
      <c r="F278" s="190"/>
      <c r="G278" s="190"/>
      <c r="H278" s="277"/>
    </row>
    <row r="279" spans="1:8">
      <c r="A279" s="199"/>
      <c r="B279" s="276"/>
      <c r="C279" s="190"/>
      <c r="D279" s="190"/>
      <c r="E279" s="190"/>
      <c r="F279" s="190"/>
      <c r="G279" s="190"/>
      <c r="H279" s="277"/>
    </row>
    <row r="280" spans="1:8">
      <c r="A280" s="199"/>
      <c r="B280" s="276"/>
      <c r="C280" s="190"/>
      <c r="D280" s="190"/>
      <c r="E280" s="190"/>
      <c r="F280" s="190"/>
      <c r="G280" s="190"/>
      <c r="H280" s="277"/>
    </row>
    <row r="281" spans="1:8">
      <c r="A281" s="199"/>
      <c r="B281" s="276"/>
      <c r="C281" s="190"/>
      <c r="D281" s="190"/>
      <c r="E281" s="190"/>
      <c r="F281" s="190"/>
      <c r="G281" s="190"/>
      <c r="H281" s="277"/>
    </row>
    <row r="282" spans="1:8">
      <c r="A282" s="199"/>
      <c r="B282" s="276"/>
      <c r="C282" s="190"/>
      <c r="D282" s="190"/>
      <c r="E282" s="190"/>
      <c r="F282" s="190"/>
      <c r="G282" s="190"/>
      <c r="H282" s="277"/>
    </row>
    <row r="283" spans="1:8">
      <c r="A283" s="199"/>
      <c r="B283" s="276"/>
      <c r="C283" s="190"/>
      <c r="D283" s="190"/>
      <c r="E283" s="190"/>
      <c r="F283" s="190"/>
      <c r="G283" s="190"/>
      <c r="H283" s="277"/>
    </row>
    <row r="284" spans="1:8">
      <c r="A284" s="199"/>
      <c r="B284" s="276"/>
      <c r="C284" s="190"/>
      <c r="D284" s="190"/>
      <c r="E284" s="190"/>
      <c r="F284" s="190"/>
      <c r="G284" s="190"/>
      <c r="H284" s="277"/>
    </row>
    <row r="285" spans="1:8">
      <c r="A285" s="199"/>
      <c r="B285" s="276"/>
      <c r="C285" s="190"/>
      <c r="D285" s="190"/>
      <c r="E285" s="190"/>
      <c r="F285" s="190"/>
      <c r="G285" s="190"/>
      <c r="H285" s="277"/>
    </row>
    <row r="286" spans="1:8">
      <c r="A286" s="199"/>
      <c r="B286" s="276"/>
      <c r="C286" s="190"/>
      <c r="D286" s="190"/>
      <c r="E286" s="190"/>
      <c r="F286" s="190"/>
      <c r="G286" s="190"/>
      <c r="H286" s="277"/>
    </row>
    <row r="287" spans="1:8">
      <c r="A287" s="199"/>
      <c r="B287" s="276"/>
      <c r="C287" s="190"/>
      <c r="D287" s="190"/>
      <c r="E287" s="190"/>
      <c r="F287" s="190"/>
      <c r="G287" s="190"/>
      <c r="H287" s="277"/>
    </row>
    <row r="288" spans="1:8">
      <c r="A288" s="199"/>
      <c r="B288" s="276"/>
      <c r="C288" s="190"/>
      <c r="D288" s="190"/>
      <c r="E288" s="190"/>
      <c r="F288" s="190"/>
      <c r="G288" s="190"/>
      <c r="H288" s="277"/>
    </row>
    <row r="289" spans="1:8">
      <c r="A289" s="199"/>
      <c r="B289" s="276"/>
      <c r="C289" s="190"/>
      <c r="D289" s="190"/>
      <c r="E289" s="190"/>
      <c r="F289" s="190"/>
      <c r="G289" s="190"/>
      <c r="H289" s="277"/>
    </row>
    <row r="290" spans="1:8">
      <c r="A290" s="199"/>
      <c r="B290" s="276"/>
      <c r="C290" s="190"/>
      <c r="D290" s="190"/>
      <c r="E290" s="190"/>
      <c r="F290" s="190"/>
      <c r="G290" s="190"/>
      <c r="H290" s="277"/>
    </row>
    <row r="291" spans="1:8">
      <c r="A291" s="199"/>
      <c r="B291" s="276"/>
      <c r="C291" s="190"/>
      <c r="D291" s="190"/>
      <c r="E291" s="190"/>
      <c r="F291" s="190"/>
      <c r="G291" s="190"/>
      <c r="H291" s="277"/>
    </row>
    <row r="292" spans="1:8">
      <c r="A292" s="199"/>
      <c r="B292" s="276"/>
      <c r="C292" s="190"/>
      <c r="D292" s="190"/>
      <c r="E292" s="190"/>
      <c r="F292" s="190"/>
      <c r="G292" s="190"/>
      <c r="H292" s="277"/>
    </row>
    <row r="293" spans="1:8">
      <c r="A293" s="199"/>
      <c r="B293" s="276"/>
      <c r="C293" s="190"/>
      <c r="D293" s="190"/>
      <c r="E293" s="190"/>
      <c r="F293" s="190"/>
      <c r="G293" s="190"/>
      <c r="H293" s="277"/>
    </row>
    <row r="294" spans="1:8">
      <c r="A294" s="199"/>
      <c r="B294" s="276"/>
      <c r="C294" s="190"/>
      <c r="D294" s="190"/>
      <c r="E294" s="190"/>
      <c r="F294" s="190"/>
      <c r="G294" s="190"/>
      <c r="H294" s="277"/>
    </row>
    <row r="295" spans="1:8">
      <c r="A295" s="199"/>
      <c r="B295" s="276"/>
      <c r="C295" s="190"/>
      <c r="D295" s="190"/>
      <c r="E295" s="190"/>
      <c r="F295" s="190"/>
      <c r="G295" s="190"/>
      <c r="H295" s="277"/>
    </row>
    <row r="296" spans="1:8">
      <c r="A296" s="199"/>
      <c r="B296" s="276"/>
      <c r="C296" s="190"/>
      <c r="D296" s="190"/>
      <c r="E296" s="190"/>
      <c r="F296" s="190"/>
      <c r="G296" s="190"/>
      <c r="H296" s="277"/>
    </row>
    <row r="297" spans="1:8">
      <c r="A297" s="199"/>
      <c r="B297" s="276"/>
      <c r="C297" s="190"/>
      <c r="D297" s="190"/>
      <c r="E297" s="190"/>
      <c r="F297" s="190"/>
      <c r="G297" s="190"/>
      <c r="H297" s="277"/>
    </row>
    <row r="298" spans="1:8">
      <c r="A298" s="199"/>
      <c r="B298" s="276"/>
      <c r="C298" s="190"/>
      <c r="D298" s="190"/>
      <c r="E298" s="190"/>
      <c r="F298" s="190"/>
      <c r="G298" s="190"/>
      <c r="H298" s="277"/>
    </row>
    <row r="299" spans="1:8">
      <c r="A299" s="199"/>
      <c r="B299" s="276"/>
      <c r="C299" s="190"/>
      <c r="D299" s="190"/>
      <c r="E299" s="190"/>
      <c r="F299" s="190"/>
      <c r="G299" s="190"/>
      <c r="H299" s="277"/>
    </row>
    <row r="300" spans="1:8">
      <c r="A300" s="199"/>
      <c r="B300" s="276"/>
      <c r="C300" s="190"/>
      <c r="D300" s="190"/>
      <c r="E300" s="190"/>
      <c r="F300" s="190"/>
      <c r="G300" s="190"/>
      <c r="H300" s="277"/>
    </row>
    <row r="301" spans="1:8">
      <c r="A301" s="199"/>
      <c r="B301" s="276"/>
      <c r="C301" s="190"/>
      <c r="D301" s="190"/>
      <c r="E301" s="190"/>
      <c r="F301" s="190"/>
      <c r="G301" s="190"/>
      <c r="H301" s="277"/>
    </row>
    <row r="302" spans="1:8">
      <c r="A302" s="199"/>
      <c r="B302" s="276"/>
      <c r="C302" s="190"/>
      <c r="D302" s="190"/>
      <c r="E302" s="190"/>
      <c r="F302" s="190"/>
      <c r="G302" s="190"/>
      <c r="H302" s="277"/>
    </row>
    <row r="303" spans="1:8">
      <c r="A303" s="199"/>
      <c r="B303" s="276"/>
      <c r="C303" s="190"/>
      <c r="D303" s="190"/>
      <c r="E303" s="190"/>
      <c r="F303" s="190"/>
      <c r="G303" s="190"/>
      <c r="H303" s="277"/>
    </row>
    <row r="304" spans="1:8">
      <c r="A304" s="199"/>
      <c r="B304" s="276"/>
      <c r="C304" s="190"/>
      <c r="D304" s="190"/>
      <c r="E304" s="190"/>
      <c r="F304" s="190"/>
      <c r="G304" s="190"/>
      <c r="H304" s="277"/>
    </row>
    <row r="305" spans="1:8">
      <c r="A305" s="199"/>
      <c r="B305" s="276"/>
      <c r="C305" s="190"/>
      <c r="D305" s="190"/>
      <c r="E305" s="190"/>
      <c r="F305" s="190"/>
      <c r="G305" s="190"/>
      <c r="H305" s="277"/>
    </row>
    <row r="306" spans="1:8">
      <c r="A306" s="199"/>
      <c r="B306" s="276"/>
      <c r="C306" s="190"/>
      <c r="D306" s="190"/>
      <c r="E306" s="190"/>
      <c r="F306" s="190"/>
      <c r="G306" s="190"/>
      <c r="H306" s="277"/>
    </row>
    <row r="307" spans="1:8">
      <c r="A307" s="199"/>
      <c r="B307" s="276"/>
      <c r="C307" s="190"/>
      <c r="D307" s="190"/>
      <c r="E307" s="190"/>
      <c r="F307" s="190"/>
      <c r="G307" s="190"/>
      <c r="H307" s="277"/>
    </row>
    <row r="308" spans="1:8">
      <c r="A308" s="199"/>
      <c r="B308" s="276"/>
      <c r="C308" s="190"/>
      <c r="D308" s="190"/>
      <c r="E308" s="190"/>
      <c r="F308" s="190"/>
      <c r="G308" s="190"/>
      <c r="H308" s="277"/>
    </row>
    <row r="309" spans="1:8">
      <c r="A309" s="199"/>
      <c r="B309" s="276"/>
      <c r="C309" s="190"/>
      <c r="D309" s="190"/>
      <c r="E309" s="190"/>
      <c r="F309" s="190"/>
      <c r="G309" s="190"/>
      <c r="H309" s="277"/>
    </row>
    <row r="310" spans="1:8">
      <c r="A310" s="199"/>
      <c r="B310" s="276"/>
      <c r="C310" s="190"/>
      <c r="D310" s="190"/>
      <c r="E310" s="190"/>
      <c r="F310" s="190"/>
      <c r="G310" s="190"/>
      <c r="H310" s="277"/>
    </row>
    <row r="311" spans="1:8">
      <c r="A311" s="199"/>
      <c r="B311" s="276"/>
      <c r="C311" s="190"/>
      <c r="D311" s="190"/>
      <c r="E311" s="190"/>
      <c r="F311" s="190"/>
      <c r="G311" s="190"/>
      <c r="H311" s="277"/>
    </row>
    <row r="312" spans="1:8">
      <c r="A312" s="199"/>
      <c r="B312" s="276"/>
      <c r="C312" s="190"/>
      <c r="D312" s="190"/>
      <c r="E312" s="190"/>
      <c r="F312" s="190"/>
      <c r="G312" s="190"/>
      <c r="H312" s="277"/>
    </row>
    <row r="313" spans="1:8">
      <c r="A313" s="199"/>
      <c r="B313" s="276"/>
      <c r="C313" s="190"/>
      <c r="D313" s="190"/>
      <c r="E313" s="190"/>
      <c r="F313" s="190"/>
      <c r="G313" s="190"/>
      <c r="H313" s="277"/>
    </row>
    <row r="314" spans="1:8">
      <c r="A314" s="199"/>
      <c r="B314" s="276"/>
      <c r="C314" s="190"/>
      <c r="D314" s="190"/>
      <c r="E314" s="190"/>
      <c r="F314" s="190"/>
      <c r="G314" s="190"/>
      <c r="H314" s="277"/>
    </row>
    <row r="315" spans="1:8">
      <c r="A315" s="199"/>
      <c r="B315" s="276"/>
      <c r="C315" s="190"/>
      <c r="D315" s="190"/>
      <c r="E315" s="190"/>
      <c r="F315" s="190"/>
      <c r="G315" s="190"/>
      <c r="H315" s="277"/>
    </row>
    <row r="316" spans="1:8">
      <c r="A316" s="199"/>
      <c r="B316" s="276"/>
      <c r="C316" s="190"/>
      <c r="D316" s="190"/>
      <c r="E316" s="190"/>
      <c r="F316" s="190"/>
      <c r="G316" s="190"/>
      <c r="H316" s="277"/>
    </row>
    <row r="317" spans="1:8">
      <c r="A317" s="199"/>
      <c r="B317" s="276"/>
      <c r="C317" s="190"/>
      <c r="D317" s="190"/>
      <c r="E317" s="190"/>
      <c r="F317" s="190"/>
      <c r="G317" s="190"/>
      <c r="H317" s="277"/>
    </row>
    <row r="318" spans="1:8">
      <c r="A318" s="199"/>
      <c r="B318" s="276"/>
      <c r="C318" s="190"/>
      <c r="D318" s="190"/>
      <c r="E318" s="190"/>
      <c r="F318" s="190"/>
      <c r="G318" s="190"/>
      <c r="H318" s="277"/>
    </row>
    <row r="319" spans="1:8">
      <c r="A319" s="199"/>
      <c r="B319" s="276"/>
      <c r="C319" s="190"/>
      <c r="D319" s="190"/>
      <c r="E319" s="190"/>
      <c r="F319" s="190"/>
      <c r="G319" s="190"/>
      <c r="H319" s="277"/>
    </row>
    <row r="320" spans="1:8">
      <c r="A320" s="199"/>
      <c r="B320" s="276"/>
      <c r="C320" s="190"/>
      <c r="D320" s="190"/>
      <c r="E320" s="190"/>
      <c r="F320" s="190"/>
      <c r="G320" s="190"/>
      <c r="H320" s="277"/>
    </row>
    <row r="321" spans="1:8">
      <c r="A321" s="199"/>
      <c r="B321" s="276"/>
      <c r="C321" s="190"/>
      <c r="D321" s="190"/>
      <c r="E321" s="190"/>
      <c r="F321" s="190"/>
      <c r="G321" s="190"/>
      <c r="H321" s="277"/>
    </row>
    <row r="322" spans="1:8">
      <c r="A322" s="199"/>
      <c r="B322" s="276"/>
      <c r="C322" s="190"/>
      <c r="D322" s="190"/>
      <c r="E322" s="190"/>
      <c r="F322" s="190"/>
      <c r="G322" s="190"/>
      <c r="H322" s="277"/>
    </row>
    <row r="323" spans="1:8">
      <c r="A323" s="199"/>
      <c r="B323" s="276"/>
      <c r="C323" s="190"/>
      <c r="D323" s="190"/>
      <c r="E323" s="190"/>
      <c r="F323" s="190"/>
      <c r="G323" s="190"/>
      <c r="H323" s="277"/>
    </row>
    <row r="324" spans="1:8">
      <c r="A324" s="199"/>
      <c r="B324" s="276"/>
      <c r="C324" s="190"/>
      <c r="D324" s="190"/>
      <c r="E324" s="190"/>
      <c r="F324" s="190"/>
      <c r="G324" s="190"/>
      <c r="H324" s="277"/>
    </row>
    <row r="325" spans="1:8">
      <c r="A325" s="199"/>
      <c r="B325" s="276"/>
      <c r="C325" s="190"/>
      <c r="D325" s="190"/>
      <c r="E325" s="190"/>
      <c r="F325" s="190"/>
      <c r="G325" s="190"/>
      <c r="H325" s="277"/>
    </row>
    <row r="326" spans="1:8">
      <c r="A326" s="199"/>
      <c r="B326" s="276"/>
      <c r="C326" s="190"/>
      <c r="D326" s="190"/>
      <c r="E326" s="190"/>
      <c r="F326" s="190"/>
      <c r="G326" s="190"/>
      <c r="H326" s="277"/>
    </row>
    <row r="327" spans="1:8">
      <c r="A327" s="199"/>
      <c r="B327" s="276"/>
      <c r="C327" s="190"/>
      <c r="D327" s="190"/>
      <c r="E327" s="190"/>
      <c r="F327" s="190"/>
      <c r="G327" s="190"/>
      <c r="H327" s="277"/>
    </row>
    <row r="328" spans="1:8">
      <c r="A328" s="199"/>
      <c r="B328" s="276"/>
      <c r="C328" s="190"/>
      <c r="D328" s="190"/>
      <c r="E328" s="190"/>
      <c r="F328" s="190"/>
      <c r="G328" s="190"/>
      <c r="H328" s="277"/>
    </row>
    <row r="329" spans="1:8">
      <c r="A329" s="199"/>
      <c r="B329" s="276"/>
      <c r="C329" s="190"/>
      <c r="D329" s="190"/>
      <c r="E329" s="190"/>
      <c r="F329" s="190"/>
      <c r="G329" s="190"/>
      <c r="H329" s="277"/>
    </row>
    <row r="330" spans="1:8">
      <c r="A330" s="199"/>
      <c r="B330" s="276"/>
      <c r="C330" s="190"/>
      <c r="D330" s="190"/>
      <c r="E330" s="190"/>
      <c r="F330" s="190"/>
      <c r="G330" s="190"/>
      <c r="H330" s="277"/>
    </row>
    <row r="331" spans="1:8">
      <c r="A331" s="199"/>
      <c r="B331" s="276"/>
      <c r="C331" s="190"/>
      <c r="D331" s="190"/>
      <c r="E331" s="190"/>
      <c r="F331" s="190"/>
      <c r="G331" s="190"/>
      <c r="H331" s="277"/>
    </row>
    <row r="332" spans="1:8">
      <c r="A332" s="199"/>
      <c r="B332" s="276"/>
      <c r="C332" s="190"/>
      <c r="D332" s="190"/>
      <c r="E332" s="190"/>
      <c r="F332" s="190"/>
      <c r="G332" s="190"/>
      <c r="H332" s="277"/>
    </row>
    <row r="333" spans="1:8">
      <c r="A333" s="199"/>
      <c r="B333" s="276"/>
      <c r="C333" s="190"/>
      <c r="D333" s="190"/>
      <c r="E333" s="190"/>
      <c r="F333" s="190"/>
      <c r="G333" s="190"/>
      <c r="H333" s="277"/>
    </row>
    <row r="334" spans="1:8">
      <c r="A334" s="199"/>
      <c r="B334" s="276"/>
      <c r="C334" s="190"/>
      <c r="D334" s="190"/>
      <c r="E334" s="190"/>
      <c r="F334" s="190"/>
      <c r="G334" s="190"/>
      <c r="H334" s="277"/>
    </row>
    <row r="335" spans="1:8">
      <c r="A335" s="199"/>
      <c r="B335" s="276"/>
      <c r="C335" s="190"/>
      <c r="D335" s="190"/>
      <c r="E335" s="190"/>
      <c r="F335" s="190"/>
      <c r="G335" s="190"/>
      <c r="H335" s="277"/>
    </row>
    <row r="336" spans="1:8">
      <c r="A336" s="199"/>
      <c r="B336" s="276"/>
      <c r="C336" s="190"/>
      <c r="D336" s="190"/>
      <c r="E336" s="190"/>
      <c r="F336" s="190"/>
      <c r="G336" s="190"/>
      <c r="H336" s="277"/>
    </row>
    <row r="337" spans="1:8">
      <c r="A337" s="199"/>
      <c r="B337" s="276"/>
      <c r="C337" s="190"/>
      <c r="D337" s="190"/>
      <c r="E337" s="190"/>
      <c r="F337" s="190"/>
      <c r="G337" s="190"/>
      <c r="H337" s="277"/>
    </row>
    <row r="338" spans="1:8">
      <c r="A338" s="199"/>
      <c r="B338" s="276"/>
      <c r="C338" s="190"/>
      <c r="D338" s="190"/>
      <c r="E338" s="190"/>
      <c r="F338" s="190"/>
      <c r="G338" s="190"/>
      <c r="H338" s="277"/>
    </row>
    <row r="339" spans="1:8">
      <c r="A339" s="199"/>
      <c r="B339" s="276"/>
      <c r="C339" s="190"/>
      <c r="D339" s="190"/>
      <c r="E339" s="190"/>
      <c r="F339" s="190"/>
      <c r="G339" s="190"/>
      <c r="H339" s="277"/>
    </row>
    <row r="340" spans="1:8">
      <c r="A340" s="199"/>
      <c r="B340" s="276"/>
      <c r="C340" s="190"/>
      <c r="D340" s="190"/>
      <c r="E340" s="190"/>
      <c r="F340" s="190"/>
      <c r="G340" s="190"/>
      <c r="H340" s="277"/>
    </row>
    <row r="341" spans="1:8">
      <c r="A341" s="199"/>
      <c r="B341" s="276"/>
      <c r="C341" s="190"/>
      <c r="D341" s="190"/>
      <c r="E341" s="190"/>
      <c r="F341" s="190"/>
      <c r="G341" s="190"/>
      <c r="H341" s="277"/>
    </row>
    <row r="342" spans="1:8">
      <c r="A342" s="199"/>
      <c r="B342" s="276"/>
      <c r="C342" s="190"/>
      <c r="D342" s="190"/>
      <c r="E342" s="190"/>
      <c r="F342" s="190"/>
      <c r="G342" s="190"/>
      <c r="H342" s="277"/>
    </row>
    <row r="343" spans="1:8">
      <c r="A343" s="199"/>
      <c r="B343" s="276"/>
      <c r="C343" s="190"/>
      <c r="D343" s="190"/>
      <c r="E343" s="190"/>
      <c r="F343" s="190"/>
      <c r="G343" s="190"/>
      <c r="H343" s="277"/>
    </row>
    <row r="344" spans="1:8">
      <c r="A344" s="199"/>
      <c r="B344" s="276"/>
      <c r="C344" s="190"/>
      <c r="D344" s="190"/>
      <c r="E344" s="190"/>
      <c r="F344" s="190"/>
      <c r="G344" s="190"/>
      <c r="H344" s="277"/>
    </row>
    <row r="345" spans="1:8">
      <c r="A345" s="199"/>
      <c r="B345" s="276"/>
      <c r="C345" s="190"/>
      <c r="D345" s="190"/>
      <c r="E345" s="190"/>
      <c r="F345" s="190"/>
      <c r="G345" s="190"/>
      <c r="H345" s="277"/>
    </row>
    <row r="346" spans="1:8">
      <c r="A346" s="199"/>
      <c r="B346" s="276"/>
      <c r="C346" s="190"/>
      <c r="D346" s="190"/>
      <c r="E346" s="190"/>
      <c r="F346" s="190"/>
      <c r="G346" s="190"/>
      <c r="H346" s="277"/>
    </row>
    <row r="347" spans="1:8">
      <c r="A347" s="199"/>
      <c r="B347" s="276"/>
      <c r="C347" s="190"/>
      <c r="D347" s="190"/>
      <c r="E347" s="190"/>
      <c r="F347" s="190"/>
      <c r="G347" s="190"/>
      <c r="H347" s="277"/>
    </row>
    <row r="348" spans="1:8">
      <c r="A348" s="199"/>
      <c r="B348" s="276"/>
      <c r="C348" s="190"/>
      <c r="D348" s="190"/>
      <c r="E348" s="190"/>
      <c r="F348" s="190"/>
      <c r="G348" s="190"/>
      <c r="H348" s="277"/>
    </row>
    <row r="349" spans="1:8">
      <c r="A349" s="199"/>
      <c r="B349" s="276"/>
      <c r="C349" s="190"/>
      <c r="D349" s="190"/>
      <c r="E349" s="190"/>
      <c r="F349" s="190"/>
      <c r="G349" s="190"/>
      <c r="H349" s="277"/>
    </row>
    <row r="350" spans="1:8">
      <c r="A350" s="199"/>
      <c r="B350" s="276"/>
      <c r="C350" s="190"/>
      <c r="D350" s="190"/>
      <c r="E350" s="190"/>
      <c r="F350" s="190"/>
      <c r="G350" s="190"/>
      <c r="H350" s="277"/>
    </row>
    <row r="351" spans="1:8">
      <c r="A351" s="199"/>
      <c r="B351" s="276"/>
      <c r="C351" s="190"/>
      <c r="D351" s="190"/>
      <c r="E351" s="190"/>
      <c r="F351" s="190"/>
      <c r="G351" s="190"/>
      <c r="H351" s="277"/>
    </row>
    <row r="352" spans="1:8">
      <c r="A352" s="199"/>
      <c r="B352" s="276"/>
      <c r="C352" s="190"/>
      <c r="D352" s="190"/>
      <c r="E352" s="190"/>
      <c r="F352" s="190"/>
      <c r="G352" s="190"/>
      <c r="H352" s="277"/>
    </row>
    <row r="353" spans="1:8">
      <c r="A353" s="199"/>
      <c r="B353" s="276"/>
      <c r="C353" s="190"/>
      <c r="D353" s="190"/>
      <c r="E353" s="190"/>
      <c r="F353" s="190"/>
      <c r="G353" s="190"/>
      <c r="H353" s="277"/>
    </row>
    <row r="354" spans="1:8">
      <c r="A354" s="199"/>
      <c r="B354" s="276"/>
      <c r="C354" s="190"/>
      <c r="D354" s="190"/>
      <c r="E354" s="190"/>
      <c r="F354" s="190"/>
      <c r="G354" s="190"/>
      <c r="H354" s="277"/>
    </row>
    <row r="355" spans="1:8">
      <c r="A355" s="199"/>
      <c r="B355" s="276"/>
      <c r="C355" s="190"/>
      <c r="D355" s="190"/>
      <c r="E355" s="190"/>
      <c r="F355" s="190"/>
      <c r="G355" s="190"/>
      <c r="H355" s="277"/>
    </row>
    <row r="356" spans="1:8">
      <c r="A356" s="199"/>
      <c r="B356" s="276"/>
      <c r="C356" s="190"/>
      <c r="D356" s="190"/>
      <c r="E356" s="190"/>
      <c r="F356" s="190"/>
      <c r="G356" s="190"/>
      <c r="H356" s="277"/>
    </row>
    <row r="357" spans="1:8">
      <c r="A357" s="199"/>
      <c r="B357" s="276"/>
      <c r="C357" s="190"/>
      <c r="D357" s="190"/>
      <c r="E357" s="190"/>
      <c r="F357" s="190"/>
      <c r="G357" s="190"/>
      <c r="H357" s="277"/>
    </row>
    <row r="358" spans="1:8">
      <c r="A358" s="199"/>
      <c r="B358" s="276"/>
      <c r="C358" s="190"/>
      <c r="D358" s="190"/>
      <c r="E358" s="190"/>
      <c r="F358" s="190"/>
      <c r="G358" s="190"/>
      <c r="H358" s="277"/>
    </row>
    <row r="359" spans="1:8">
      <c r="A359" s="199"/>
      <c r="B359" s="276"/>
      <c r="C359" s="190"/>
      <c r="D359" s="190"/>
      <c r="E359" s="190"/>
      <c r="F359" s="190"/>
      <c r="G359" s="190"/>
      <c r="H359" s="277"/>
    </row>
    <row r="360" spans="1:8">
      <c r="A360" s="199"/>
      <c r="B360" s="276"/>
      <c r="C360" s="190"/>
      <c r="D360" s="190"/>
      <c r="E360" s="190"/>
      <c r="F360" s="190"/>
      <c r="G360" s="190"/>
      <c r="H360" s="277"/>
    </row>
    <row r="361" spans="1:8">
      <c r="A361" s="199"/>
      <c r="B361" s="276"/>
      <c r="C361" s="190"/>
      <c r="D361" s="190"/>
      <c r="E361" s="190"/>
      <c r="F361" s="190"/>
      <c r="G361" s="190"/>
      <c r="H361" s="277"/>
    </row>
    <row r="362" spans="1:8">
      <c r="A362" s="199"/>
      <c r="B362" s="276"/>
      <c r="C362" s="190"/>
      <c r="D362" s="190"/>
      <c r="E362" s="190"/>
      <c r="F362" s="190"/>
      <c r="G362" s="190"/>
      <c r="H362" s="277"/>
    </row>
    <row r="363" spans="1:8">
      <c r="A363" s="199"/>
      <c r="B363" s="276"/>
      <c r="C363" s="190"/>
      <c r="D363" s="190"/>
      <c r="E363" s="190"/>
      <c r="F363" s="190"/>
      <c r="G363" s="190"/>
      <c r="H363" s="277"/>
    </row>
    <row r="364" spans="1:8">
      <c r="A364" s="199"/>
      <c r="B364" s="276"/>
      <c r="C364" s="190"/>
      <c r="D364" s="190"/>
      <c r="E364" s="190"/>
      <c r="F364" s="190"/>
      <c r="G364" s="190"/>
      <c r="H364" s="277"/>
    </row>
    <row r="365" spans="1:8">
      <c r="A365" s="199"/>
      <c r="B365" s="276"/>
      <c r="C365" s="190"/>
      <c r="D365" s="190"/>
      <c r="E365" s="190"/>
      <c r="F365" s="190"/>
      <c r="G365" s="190"/>
      <c r="H365" s="277"/>
    </row>
    <row r="366" spans="1:8">
      <c r="A366" s="199"/>
      <c r="B366" s="276"/>
      <c r="C366" s="190"/>
      <c r="D366" s="190"/>
      <c r="E366" s="190"/>
      <c r="F366" s="190"/>
      <c r="G366" s="190"/>
      <c r="H366" s="277"/>
    </row>
    <row r="367" spans="1:8">
      <c r="A367" s="199"/>
      <c r="B367" s="276"/>
      <c r="C367" s="190"/>
      <c r="D367" s="190"/>
      <c r="E367" s="190"/>
      <c r="F367" s="190"/>
      <c r="G367" s="190"/>
      <c r="H367" s="277"/>
    </row>
    <row r="368" spans="1:8">
      <c r="A368" s="199"/>
      <c r="B368" s="276"/>
      <c r="C368" s="190"/>
      <c r="D368" s="190"/>
      <c r="E368" s="190"/>
      <c r="F368" s="190"/>
      <c r="G368" s="190"/>
      <c r="H368" s="277"/>
    </row>
    <row r="369" spans="1:8">
      <c r="A369" s="199"/>
      <c r="B369" s="276"/>
      <c r="C369" s="190"/>
      <c r="D369" s="190"/>
      <c r="E369" s="190"/>
      <c r="F369" s="190"/>
      <c r="G369" s="190"/>
      <c r="H369" s="277"/>
    </row>
    <row r="370" spans="1:8">
      <c r="A370" s="199"/>
      <c r="B370" s="276"/>
      <c r="C370" s="190"/>
      <c r="D370" s="190"/>
      <c r="E370" s="190"/>
      <c r="F370" s="190"/>
      <c r="G370" s="190"/>
      <c r="H370" s="277"/>
    </row>
    <row r="371" spans="1:8">
      <c r="A371" s="199"/>
      <c r="B371" s="276"/>
      <c r="C371" s="190"/>
      <c r="D371" s="190"/>
      <c r="E371" s="190"/>
      <c r="F371" s="190"/>
      <c r="G371" s="190"/>
      <c r="H371" s="277"/>
    </row>
    <row r="372" spans="1:8">
      <c r="A372" s="199"/>
      <c r="B372" s="276"/>
      <c r="C372" s="190"/>
      <c r="D372" s="190"/>
      <c r="E372" s="190"/>
      <c r="F372" s="190"/>
      <c r="G372" s="190"/>
      <c r="H372" s="277"/>
    </row>
    <row r="373" spans="1:8">
      <c r="A373" s="199"/>
      <c r="B373" s="276"/>
      <c r="C373" s="190"/>
      <c r="D373" s="190"/>
      <c r="E373" s="190"/>
      <c r="F373" s="190"/>
      <c r="G373" s="190"/>
      <c r="H373" s="277"/>
    </row>
    <row r="374" spans="1:8">
      <c r="A374" s="199"/>
      <c r="B374" s="276"/>
      <c r="C374" s="190"/>
      <c r="D374" s="190"/>
      <c r="E374" s="190"/>
      <c r="F374" s="190"/>
      <c r="G374" s="190"/>
      <c r="H374" s="277"/>
    </row>
    <row r="375" spans="1:8">
      <c r="A375" s="199"/>
      <c r="B375" s="276"/>
      <c r="C375" s="190"/>
      <c r="D375" s="190"/>
      <c r="E375" s="190"/>
      <c r="F375" s="190"/>
      <c r="G375" s="190"/>
      <c r="H375" s="277"/>
    </row>
    <row r="376" spans="1:8">
      <c r="A376" s="199"/>
      <c r="B376" s="276"/>
      <c r="C376" s="190"/>
      <c r="D376" s="190"/>
      <c r="E376" s="190"/>
      <c r="F376" s="190"/>
      <c r="G376" s="190"/>
      <c r="H376" s="277"/>
    </row>
    <row r="377" spans="1:8">
      <c r="A377" s="199"/>
      <c r="B377" s="276"/>
      <c r="C377" s="190"/>
      <c r="D377" s="190"/>
      <c r="E377" s="190"/>
      <c r="F377" s="190"/>
      <c r="G377" s="190"/>
      <c r="H377" s="277"/>
    </row>
    <row r="378" spans="1:8">
      <c r="A378" s="199"/>
      <c r="B378" s="276"/>
      <c r="C378" s="190"/>
      <c r="D378" s="190"/>
      <c r="E378" s="190"/>
      <c r="F378" s="190"/>
      <c r="G378" s="190"/>
      <c r="H378" s="277"/>
    </row>
    <row r="379" spans="1:8">
      <c r="A379" s="199"/>
      <c r="B379" s="276"/>
      <c r="C379" s="190"/>
      <c r="D379" s="190"/>
      <c r="E379" s="190"/>
      <c r="F379" s="190"/>
      <c r="G379" s="190"/>
      <c r="H379" s="277"/>
    </row>
    <row r="380" spans="1:8">
      <c r="A380" s="199"/>
      <c r="B380" s="276"/>
      <c r="C380" s="190"/>
      <c r="D380" s="190"/>
      <c r="E380" s="190"/>
      <c r="F380" s="190"/>
      <c r="G380" s="190"/>
      <c r="H380" s="277"/>
    </row>
    <row r="381" spans="1:8">
      <c r="A381" s="199"/>
      <c r="B381" s="276"/>
      <c r="C381" s="190"/>
      <c r="D381" s="190"/>
      <c r="E381" s="190"/>
      <c r="F381" s="190"/>
      <c r="G381" s="190"/>
      <c r="H381" s="277"/>
    </row>
    <row r="382" spans="1:8">
      <c r="A382" s="199"/>
      <c r="B382" s="276"/>
      <c r="C382" s="190"/>
      <c r="D382" s="190"/>
      <c r="E382" s="190"/>
      <c r="F382" s="190"/>
      <c r="G382" s="190"/>
      <c r="H382" s="277"/>
    </row>
    <row r="383" spans="1:8">
      <c r="A383" s="199"/>
      <c r="B383" s="276"/>
      <c r="C383" s="190"/>
      <c r="D383" s="190"/>
      <c r="E383" s="190"/>
      <c r="F383" s="190"/>
      <c r="G383" s="190"/>
      <c r="H383" s="277"/>
    </row>
    <row r="384" spans="1:8">
      <c r="A384" s="199"/>
      <c r="B384" s="276"/>
      <c r="C384" s="190"/>
      <c r="D384" s="190"/>
      <c r="E384" s="190"/>
      <c r="F384" s="190"/>
      <c r="G384" s="190"/>
      <c r="H384" s="277"/>
    </row>
    <row r="385" spans="1:8">
      <c r="A385" s="199"/>
      <c r="B385" s="276"/>
      <c r="C385" s="190"/>
      <c r="D385" s="190"/>
      <c r="E385" s="190"/>
      <c r="F385" s="190"/>
      <c r="G385" s="190"/>
      <c r="H385" s="277"/>
    </row>
    <row r="386" spans="1:8">
      <c r="A386" s="199"/>
      <c r="B386" s="276"/>
      <c r="C386" s="190"/>
      <c r="D386" s="190"/>
      <c r="E386" s="190"/>
      <c r="F386" s="190"/>
      <c r="G386" s="190"/>
      <c r="H386" s="277"/>
    </row>
    <row r="387" spans="1:8">
      <c r="A387" s="199"/>
      <c r="B387" s="276"/>
      <c r="C387" s="190"/>
      <c r="D387" s="190"/>
      <c r="E387" s="190"/>
      <c r="F387" s="190"/>
      <c r="G387" s="190"/>
      <c r="H387" s="277"/>
    </row>
    <row r="388" spans="1:8">
      <c r="A388" s="199"/>
      <c r="B388" s="276"/>
      <c r="C388" s="190"/>
      <c r="D388" s="190"/>
      <c r="E388" s="190"/>
      <c r="F388" s="190"/>
      <c r="G388" s="190"/>
      <c r="H388" s="277"/>
    </row>
    <row r="389" spans="1:8">
      <c r="A389" s="199"/>
      <c r="B389" s="276"/>
      <c r="C389" s="190"/>
      <c r="D389" s="190"/>
      <c r="E389" s="190"/>
      <c r="F389" s="190"/>
      <c r="G389" s="190"/>
      <c r="H389" s="277"/>
    </row>
    <row r="390" spans="1:8">
      <c r="A390" s="199"/>
      <c r="B390" s="276"/>
      <c r="C390" s="190"/>
      <c r="D390" s="190"/>
      <c r="E390" s="190"/>
      <c r="F390" s="190"/>
      <c r="G390" s="190"/>
      <c r="H390" s="277"/>
    </row>
    <row r="391" spans="1:8">
      <c r="A391" s="199"/>
      <c r="B391" s="276"/>
      <c r="C391" s="190"/>
      <c r="D391" s="190"/>
      <c r="E391" s="190"/>
      <c r="F391" s="190"/>
      <c r="G391" s="190"/>
      <c r="H391" s="277"/>
    </row>
    <row r="392" spans="1:8">
      <c r="A392" s="199"/>
      <c r="B392" s="276"/>
      <c r="C392" s="190"/>
      <c r="D392" s="190"/>
      <c r="E392" s="190"/>
      <c r="F392" s="190"/>
      <c r="G392" s="190"/>
      <c r="H392" s="277"/>
    </row>
    <row r="393" spans="1:8">
      <c r="A393" s="199"/>
      <c r="B393" s="276"/>
      <c r="C393" s="190"/>
      <c r="D393" s="190"/>
      <c r="E393" s="190"/>
      <c r="F393" s="190"/>
      <c r="G393" s="190"/>
      <c r="H393" s="277"/>
    </row>
    <row r="394" spans="1:8">
      <c r="A394" s="199"/>
      <c r="B394" s="276"/>
      <c r="C394" s="190"/>
      <c r="D394" s="190"/>
      <c r="E394" s="190"/>
      <c r="F394" s="190"/>
      <c r="G394" s="190"/>
      <c r="H394" s="277"/>
    </row>
    <row r="395" spans="1:8">
      <c r="A395" s="199"/>
      <c r="B395" s="276"/>
      <c r="C395" s="190"/>
      <c r="D395" s="190"/>
      <c r="E395" s="190"/>
      <c r="F395" s="190"/>
      <c r="G395" s="190"/>
      <c r="H395" s="277"/>
    </row>
    <row r="396" spans="1:8">
      <c r="A396" s="199"/>
      <c r="B396" s="276"/>
      <c r="C396" s="190"/>
      <c r="D396" s="190"/>
      <c r="E396" s="190"/>
      <c r="F396" s="190"/>
      <c r="G396" s="190"/>
      <c r="H396" s="277"/>
    </row>
    <row r="397" spans="1:8">
      <c r="A397" s="199"/>
      <c r="B397" s="276"/>
      <c r="C397" s="190"/>
      <c r="D397" s="190"/>
      <c r="E397" s="190"/>
      <c r="F397" s="190"/>
      <c r="G397" s="190"/>
      <c r="H397" s="277"/>
    </row>
    <row r="398" spans="1:8">
      <c r="A398" s="199"/>
      <c r="B398" s="276"/>
      <c r="C398" s="190"/>
      <c r="D398" s="190"/>
      <c r="E398" s="190"/>
      <c r="F398" s="190"/>
      <c r="G398" s="190"/>
      <c r="H398" s="277"/>
    </row>
    <row r="399" spans="1:8">
      <c r="A399" s="199"/>
      <c r="B399" s="276"/>
      <c r="C399" s="190"/>
      <c r="D399" s="190"/>
      <c r="E399" s="190"/>
      <c r="F399" s="190"/>
      <c r="G399" s="190"/>
      <c r="H399" s="277"/>
    </row>
    <row r="400" spans="1:8">
      <c r="A400" s="199"/>
      <c r="B400" s="276"/>
      <c r="C400" s="190"/>
      <c r="D400" s="190"/>
      <c r="E400" s="190"/>
      <c r="F400" s="190"/>
      <c r="G400" s="190"/>
      <c r="H400" s="277"/>
    </row>
    <row r="401" spans="1:8">
      <c r="A401" s="199"/>
      <c r="B401" s="276"/>
      <c r="C401" s="190"/>
      <c r="D401" s="190"/>
      <c r="E401" s="190"/>
      <c r="F401" s="190"/>
      <c r="G401" s="190"/>
      <c r="H401" s="277"/>
    </row>
    <row r="402" spans="1:8">
      <c r="A402" s="199"/>
      <c r="B402" s="276"/>
      <c r="C402" s="190"/>
      <c r="D402" s="190"/>
      <c r="E402" s="190"/>
      <c r="F402" s="190"/>
      <c r="G402" s="190"/>
      <c r="H402" s="277"/>
    </row>
    <row r="403" spans="1:8">
      <c r="A403" s="199"/>
      <c r="B403" s="276"/>
      <c r="C403" s="190"/>
      <c r="D403" s="190"/>
      <c r="E403" s="190"/>
      <c r="F403" s="190"/>
      <c r="G403" s="190"/>
      <c r="H403" s="277"/>
    </row>
    <row r="404" spans="1:8">
      <c r="A404" s="199"/>
      <c r="B404" s="276"/>
      <c r="C404" s="190"/>
      <c r="D404" s="190"/>
      <c r="E404" s="190"/>
      <c r="F404" s="190"/>
      <c r="G404" s="190"/>
      <c r="H404" s="277"/>
    </row>
    <row r="405" spans="1:8">
      <c r="A405" s="199"/>
      <c r="B405" s="276"/>
      <c r="C405" s="190"/>
      <c r="D405" s="190"/>
      <c r="E405" s="190"/>
      <c r="F405" s="190"/>
      <c r="G405" s="190"/>
      <c r="H405" s="277"/>
    </row>
    <row r="406" spans="1:8">
      <c r="A406" s="199"/>
      <c r="B406" s="276"/>
      <c r="C406" s="190"/>
      <c r="D406" s="190"/>
      <c r="E406" s="190"/>
      <c r="F406" s="190"/>
      <c r="G406" s="190"/>
      <c r="H406" s="277"/>
    </row>
    <row r="407" spans="1:8">
      <c r="A407" s="199"/>
      <c r="B407" s="276"/>
      <c r="C407" s="190"/>
      <c r="D407" s="190"/>
      <c r="E407" s="190"/>
      <c r="F407" s="190"/>
      <c r="G407" s="190"/>
      <c r="H407" s="277"/>
    </row>
    <row r="408" spans="1:8">
      <c r="A408" s="199"/>
      <c r="B408" s="276"/>
      <c r="C408" s="190"/>
      <c r="D408" s="190"/>
      <c r="E408" s="190"/>
      <c r="F408" s="190"/>
      <c r="G408" s="190"/>
      <c r="H408" s="277"/>
    </row>
    <row r="409" spans="1:8">
      <c r="A409" s="199"/>
      <c r="B409" s="276"/>
      <c r="C409" s="190"/>
      <c r="D409" s="190"/>
      <c r="E409" s="190"/>
      <c r="F409" s="190"/>
      <c r="G409" s="190"/>
      <c r="H409" s="277"/>
    </row>
    <row r="410" spans="1:8">
      <c r="A410" s="199"/>
      <c r="B410" s="276"/>
      <c r="C410" s="190"/>
      <c r="D410" s="190"/>
      <c r="E410" s="190"/>
      <c r="F410" s="190"/>
      <c r="G410" s="190"/>
      <c r="H410" s="277"/>
    </row>
    <row r="411" spans="1:8">
      <c r="A411" s="199"/>
      <c r="B411" s="276"/>
      <c r="C411" s="190"/>
      <c r="D411" s="190"/>
      <c r="E411" s="190"/>
      <c r="F411" s="190"/>
      <c r="G411" s="190"/>
      <c r="H411" s="277"/>
    </row>
    <row r="412" spans="1:8">
      <c r="A412" s="199"/>
      <c r="B412" s="276"/>
      <c r="C412" s="190"/>
      <c r="D412" s="190"/>
      <c r="E412" s="190"/>
      <c r="F412" s="190"/>
      <c r="G412" s="190"/>
      <c r="H412" s="277"/>
    </row>
    <row r="413" spans="1:8">
      <c r="A413" s="199"/>
      <c r="B413" s="276"/>
      <c r="C413" s="190"/>
      <c r="D413" s="190"/>
      <c r="E413" s="190"/>
      <c r="F413" s="190"/>
      <c r="G413" s="190"/>
      <c r="H413" s="277"/>
    </row>
    <row r="414" spans="1:8">
      <c r="A414" s="199"/>
      <c r="B414" s="276"/>
      <c r="C414" s="190"/>
      <c r="D414" s="190"/>
      <c r="E414" s="190"/>
      <c r="F414" s="190"/>
      <c r="G414" s="190"/>
      <c r="H414" s="277"/>
    </row>
    <row r="415" spans="1:8">
      <c r="A415" s="199"/>
      <c r="B415" s="276"/>
      <c r="C415" s="190"/>
      <c r="D415" s="190"/>
      <c r="E415" s="190"/>
      <c r="F415" s="190"/>
      <c r="G415" s="190"/>
      <c r="H415" s="277"/>
    </row>
    <row r="416" spans="1:8">
      <c r="A416" s="199"/>
      <c r="B416" s="276"/>
      <c r="C416" s="190"/>
      <c r="D416" s="190"/>
      <c r="E416" s="190"/>
      <c r="F416" s="190"/>
      <c r="G416" s="190"/>
      <c r="H416" s="277"/>
    </row>
    <row r="417" spans="1:8">
      <c r="A417" s="199"/>
      <c r="B417" s="276"/>
      <c r="C417" s="190"/>
      <c r="D417" s="190"/>
      <c r="E417" s="190"/>
      <c r="F417" s="190"/>
      <c r="G417" s="190"/>
      <c r="H417" s="277"/>
    </row>
    <row r="418" spans="1:8">
      <c r="A418" s="199"/>
      <c r="B418" s="276"/>
      <c r="C418" s="190"/>
      <c r="D418" s="190"/>
      <c r="E418" s="190"/>
      <c r="F418" s="190"/>
      <c r="G418" s="190"/>
      <c r="H418" s="277"/>
    </row>
    <row r="419" spans="1:8">
      <c r="A419" s="199"/>
      <c r="B419" s="276"/>
      <c r="C419" s="190"/>
      <c r="D419" s="190"/>
      <c r="E419" s="190"/>
      <c r="F419" s="190"/>
      <c r="G419" s="190"/>
      <c r="H419" s="277"/>
    </row>
    <row r="420" spans="1:8">
      <c r="A420" s="199"/>
      <c r="B420" s="276"/>
      <c r="C420" s="190"/>
      <c r="D420" s="190"/>
      <c r="E420" s="190"/>
      <c r="F420" s="190"/>
      <c r="G420" s="190"/>
      <c r="H420" s="277"/>
    </row>
    <row r="421" spans="1:8">
      <c r="A421" s="199"/>
      <c r="B421" s="276"/>
      <c r="C421" s="190"/>
      <c r="D421" s="190"/>
      <c r="E421" s="190"/>
      <c r="F421" s="190"/>
      <c r="G421" s="190"/>
      <c r="H421" s="277"/>
    </row>
    <row r="422" spans="1:8">
      <c r="A422" s="199"/>
      <c r="B422" s="276"/>
      <c r="C422" s="190"/>
      <c r="D422" s="190"/>
      <c r="E422" s="190"/>
      <c r="F422" s="190"/>
      <c r="G422" s="190"/>
      <c r="H422" s="277"/>
    </row>
    <row r="423" spans="1:8">
      <c r="A423" s="199"/>
      <c r="B423" s="276"/>
      <c r="C423" s="190"/>
      <c r="D423" s="190"/>
      <c r="E423" s="190"/>
      <c r="F423" s="190"/>
      <c r="G423" s="190"/>
      <c r="H423" s="277"/>
    </row>
    <row r="424" spans="1:8">
      <c r="A424" s="199"/>
      <c r="B424" s="276"/>
      <c r="C424" s="190"/>
      <c r="D424" s="190"/>
      <c r="E424" s="190"/>
      <c r="F424" s="190"/>
      <c r="G424" s="190"/>
      <c r="H424" s="277"/>
    </row>
    <row r="425" spans="1:8">
      <c r="A425" s="199"/>
      <c r="B425" s="276"/>
      <c r="C425" s="190"/>
      <c r="D425" s="190"/>
      <c r="E425" s="190"/>
      <c r="F425" s="190"/>
      <c r="G425" s="190"/>
      <c r="H425" s="277"/>
    </row>
    <row r="426" spans="1:8">
      <c r="A426" s="199"/>
      <c r="B426" s="276"/>
      <c r="C426" s="190"/>
      <c r="D426" s="190"/>
      <c r="E426" s="190"/>
      <c r="F426" s="190"/>
      <c r="G426" s="190"/>
      <c r="H426" s="277"/>
    </row>
    <row r="427" spans="1:8">
      <c r="A427" s="199"/>
      <c r="B427" s="276"/>
      <c r="C427" s="190"/>
      <c r="D427" s="190"/>
      <c r="E427" s="190"/>
      <c r="F427" s="190"/>
      <c r="G427" s="190"/>
      <c r="H427" s="277"/>
    </row>
    <row r="428" spans="1:8">
      <c r="A428" s="199"/>
      <c r="B428" s="276"/>
      <c r="C428" s="190"/>
      <c r="D428" s="190"/>
      <c r="E428" s="190"/>
      <c r="F428" s="190"/>
      <c r="G428" s="190"/>
      <c r="H428" s="277"/>
    </row>
    <row r="429" spans="1:8">
      <c r="A429" s="199"/>
      <c r="B429" s="276"/>
      <c r="C429" s="190"/>
      <c r="D429" s="190"/>
      <c r="E429" s="190"/>
      <c r="F429" s="190"/>
      <c r="G429" s="190"/>
      <c r="H429" s="277"/>
    </row>
    <row r="430" spans="1:8">
      <c r="A430" s="199"/>
      <c r="B430" s="276"/>
      <c r="C430" s="190"/>
      <c r="D430" s="190"/>
      <c r="E430" s="190"/>
      <c r="F430" s="190"/>
      <c r="G430" s="190"/>
      <c r="H430" s="277"/>
    </row>
    <row r="431" spans="1:8">
      <c r="A431" s="199"/>
      <c r="B431" s="276"/>
      <c r="C431" s="190"/>
      <c r="D431" s="190"/>
      <c r="E431" s="190"/>
      <c r="F431" s="190"/>
      <c r="G431" s="190"/>
      <c r="H431" s="277"/>
    </row>
    <row r="432" spans="1:8">
      <c r="A432" s="199"/>
      <c r="B432" s="276"/>
      <c r="C432" s="190"/>
      <c r="D432" s="190"/>
      <c r="E432" s="190"/>
      <c r="F432" s="190"/>
      <c r="G432" s="190"/>
      <c r="H432" s="277"/>
    </row>
    <row r="433" spans="1:8">
      <c r="A433" s="199"/>
      <c r="B433" s="276"/>
      <c r="C433" s="190"/>
      <c r="D433" s="190"/>
      <c r="E433" s="190"/>
      <c r="F433" s="190"/>
      <c r="G433" s="190"/>
      <c r="H433" s="277"/>
    </row>
    <row r="434" spans="1:8">
      <c r="A434" s="199"/>
      <c r="B434" s="276"/>
      <c r="C434" s="190"/>
      <c r="D434" s="190"/>
      <c r="E434" s="190"/>
      <c r="F434" s="190"/>
      <c r="G434" s="190"/>
      <c r="H434" s="277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6" type="noConversion"/>
  <dataValidations count="2">
    <dataValidation type="list" allowBlank="1" showInputMessage="1" showErrorMessage="1" sqref="C13:C19" xr:uid="{00000000-0002-0000-0300-000000000000}">
      <formula1>$C$102:$C$107</formula1>
    </dataValidation>
    <dataValidation type="list" allowBlank="1" showInputMessage="1" showErrorMessage="1" sqref="E13: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&amp;F</oddHead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E18" sqref="E18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89"/>
      <c r="B1" s="390" t="s">
        <v>221</v>
      </c>
      <c r="C1" s="390" t="s">
        <v>0</v>
      </c>
      <c r="D1" s="390" t="s">
        <v>1</v>
      </c>
      <c r="E1" s="390" t="s">
        <v>18</v>
      </c>
      <c r="F1" s="390" t="s">
        <v>19</v>
      </c>
      <c r="G1" s="391" t="s">
        <v>120</v>
      </c>
      <c r="H1" s="414" t="s">
        <v>207</v>
      </c>
    </row>
    <row r="2" spans="1:8">
      <c r="A2" s="392" t="s">
        <v>22</v>
      </c>
      <c r="B2" s="4"/>
      <c r="C2" s="6"/>
      <c r="D2" s="4"/>
      <c r="E2" s="4"/>
      <c r="F2" s="4"/>
      <c r="G2" s="393"/>
      <c r="H2" s="415"/>
    </row>
    <row r="3" spans="1:8" ht="11.4">
      <c r="A3" s="394"/>
      <c r="B3" s="332"/>
      <c r="C3" s="41"/>
      <c r="D3" s="333"/>
      <c r="E3" s="333"/>
      <c r="F3" s="333"/>
      <c r="G3" s="395"/>
      <c r="H3" s="416"/>
    </row>
    <row r="4" spans="1:8" ht="11.4">
      <c r="A4" s="396" t="s">
        <v>84</v>
      </c>
      <c r="B4" s="166"/>
      <c r="C4" s="406">
        <v>0.5</v>
      </c>
      <c r="D4" s="167">
        <f>B4*C4</f>
        <v>0</v>
      </c>
      <c r="E4" s="167">
        <f>B4-D4</f>
        <v>0</v>
      </c>
      <c r="F4" s="167">
        <f>E4-D4</f>
        <v>0</v>
      </c>
      <c r="G4" s="397">
        <f>F4-D4</f>
        <v>0</v>
      </c>
      <c r="H4" s="417">
        <f>B4*1.21</f>
        <v>0</v>
      </c>
    </row>
    <row r="5" spans="1:8" ht="11.4">
      <c r="A5" s="398" t="s">
        <v>38</v>
      </c>
      <c r="B5" s="164">
        <f>SUM(B3:B4)</f>
        <v>0</v>
      </c>
      <c r="C5" s="165"/>
      <c r="D5" s="164">
        <f>SUM(D2:D4)</f>
        <v>0</v>
      </c>
      <c r="E5" s="164">
        <f>SUM(E2:E4)</f>
        <v>0</v>
      </c>
      <c r="F5" s="164">
        <f>SUM(F2:F4)</f>
        <v>0</v>
      </c>
      <c r="G5" s="399">
        <f>SUM(G2:G4)</f>
        <v>0</v>
      </c>
      <c r="H5" s="418">
        <f>SUM(H3:H4)</f>
        <v>0</v>
      </c>
    </row>
    <row r="6" spans="1:8" ht="11.4">
      <c r="A6" s="400"/>
      <c r="B6" s="9"/>
      <c r="C6" s="41"/>
      <c r="D6" s="9"/>
      <c r="E6" s="9"/>
      <c r="F6" s="9"/>
      <c r="G6" s="393"/>
      <c r="H6" s="419"/>
    </row>
    <row r="7" spans="1:8" ht="11.4">
      <c r="A7" s="392" t="s">
        <v>12</v>
      </c>
      <c r="B7" s="9"/>
      <c r="C7" s="41"/>
      <c r="D7" s="9"/>
      <c r="E7" s="9"/>
      <c r="F7" s="9"/>
      <c r="G7" s="393"/>
      <c r="H7" s="419"/>
    </row>
    <row r="8" spans="1:8" ht="11.4">
      <c r="A8" s="396" t="s">
        <v>83</v>
      </c>
      <c r="B8" s="166"/>
      <c r="C8" s="406">
        <v>0</v>
      </c>
      <c r="D8" s="167">
        <f t="shared" ref="D8:D22" si="0">B8*C8</f>
        <v>0</v>
      </c>
      <c r="E8" s="167">
        <f t="shared" ref="E8:E22" si="1">B8-D8</f>
        <v>0</v>
      </c>
      <c r="F8" s="167">
        <f>E8-D8</f>
        <v>0</v>
      </c>
      <c r="G8" s="397">
        <f>F8-D8</f>
        <v>0</v>
      </c>
      <c r="H8" s="417">
        <f>B8</f>
        <v>0</v>
      </c>
    </row>
    <row r="9" spans="1:8" ht="11.4">
      <c r="A9" s="396" t="s">
        <v>270</v>
      </c>
      <c r="B9" s="166"/>
      <c r="C9" s="406">
        <v>0.2</v>
      </c>
      <c r="D9" s="167">
        <f>B9*C9</f>
        <v>0</v>
      </c>
      <c r="E9" s="167">
        <f>B9-D9</f>
        <v>0</v>
      </c>
      <c r="F9" s="167">
        <f>E9-D9</f>
        <v>0</v>
      </c>
      <c r="G9" s="397">
        <f>F9-D9</f>
        <v>0</v>
      </c>
      <c r="H9" s="417">
        <f>B9*1.21</f>
        <v>0</v>
      </c>
    </row>
    <row r="10" spans="1:8" ht="11.4">
      <c r="A10" s="396" t="s">
        <v>272</v>
      </c>
      <c r="B10" s="166"/>
      <c r="C10" s="406">
        <v>0.2</v>
      </c>
      <c r="D10" s="167">
        <f>B10*C10</f>
        <v>0</v>
      </c>
      <c r="E10" s="167">
        <f>B10-D10</f>
        <v>0</v>
      </c>
      <c r="F10" s="167">
        <f>E10-D10</f>
        <v>0</v>
      </c>
      <c r="G10" s="397">
        <f>F10-D10</f>
        <v>0</v>
      </c>
      <c r="H10" s="417">
        <f>B10*1.21</f>
        <v>0</v>
      </c>
    </row>
    <row r="11" spans="1:8" ht="11.4">
      <c r="A11" s="396" t="s">
        <v>271</v>
      </c>
      <c r="B11" s="166"/>
      <c r="C11" s="406">
        <v>0.2</v>
      </c>
      <c r="D11" s="167">
        <f t="shared" si="0"/>
        <v>0</v>
      </c>
      <c r="E11" s="167">
        <f t="shared" si="1"/>
        <v>0</v>
      </c>
      <c r="F11" s="167">
        <f>E11-D11</f>
        <v>0</v>
      </c>
      <c r="G11" s="397">
        <f>F11-D11</f>
        <v>0</v>
      </c>
      <c r="H11" s="417">
        <f>B11*1.21</f>
        <v>0</v>
      </c>
    </row>
    <row r="12" spans="1:8" ht="11.4">
      <c r="A12" s="401"/>
      <c r="B12" s="9"/>
      <c r="C12" s="41"/>
      <c r="D12" s="9"/>
      <c r="E12" s="9"/>
      <c r="F12" s="9"/>
      <c r="G12" s="393"/>
      <c r="H12" s="419"/>
    </row>
    <row r="13" spans="1:8" ht="11.4">
      <c r="A13" s="398" t="s">
        <v>37</v>
      </c>
      <c r="B13" s="164">
        <f>B8+B11</f>
        <v>0</v>
      </c>
      <c r="C13" s="165"/>
      <c r="D13" s="164">
        <f>SUM(D8:D12)</f>
        <v>0</v>
      </c>
      <c r="E13" s="164">
        <f>SUM(E8:E12)</f>
        <v>0</v>
      </c>
      <c r="F13" s="164">
        <f>SUM(F8:F12)</f>
        <v>0</v>
      </c>
      <c r="G13" s="399">
        <f>SUM(G8:G12)</f>
        <v>0</v>
      </c>
      <c r="H13" s="418">
        <f>H8+H11</f>
        <v>0</v>
      </c>
    </row>
    <row r="14" spans="1:8" ht="11.4">
      <c r="A14" s="396"/>
      <c r="B14" s="9"/>
      <c r="C14" s="41"/>
      <c r="D14" s="9"/>
      <c r="E14" s="9"/>
      <c r="F14" s="9"/>
      <c r="G14" s="393"/>
      <c r="H14" s="419"/>
    </row>
    <row r="15" spans="1:8" ht="11.4">
      <c r="A15" s="392" t="s">
        <v>13</v>
      </c>
      <c r="B15" s="9"/>
      <c r="C15" s="41"/>
      <c r="D15" s="9"/>
      <c r="E15" s="9"/>
      <c r="F15" s="9"/>
      <c r="G15" s="393"/>
      <c r="H15" s="419"/>
    </row>
    <row r="16" spans="1:8" ht="11.4">
      <c r="A16" s="396" t="s">
        <v>70</v>
      </c>
      <c r="B16" s="166"/>
      <c r="C16" s="406">
        <v>0</v>
      </c>
      <c r="D16" s="167">
        <f t="shared" si="0"/>
        <v>0</v>
      </c>
      <c r="E16" s="167">
        <f t="shared" si="1"/>
        <v>0</v>
      </c>
      <c r="F16" s="167">
        <f t="shared" ref="F16:F22" si="2">E16-D16</f>
        <v>0</v>
      </c>
      <c r="G16" s="397">
        <f t="shared" ref="G16:G22" si="3">F16-D16</f>
        <v>0</v>
      </c>
      <c r="H16" s="417">
        <f>B16</f>
        <v>0</v>
      </c>
    </row>
    <row r="17" spans="1:8" ht="11.4">
      <c r="A17" s="396" t="s">
        <v>71</v>
      </c>
      <c r="B17" s="166"/>
      <c r="C17" s="406">
        <f>1/20</f>
        <v>0.05</v>
      </c>
      <c r="D17" s="167">
        <f t="shared" si="0"/>
        <v>0</v>
      </c>
      <c r="E17" s="167">
        <f t="shared" si="1"/>
        <v>0</v>
      </c>
      <c r="F17" s="167">
        <f t="shared" si="2"/>
        <v>0</v>
      </c>
      <c r="G17" s="397">
        <f t="shared" si="3"/>
        <v>0</v>
      </c>
      <c r="H17" s="417">
        <f>B17*1.21</f>
        <v>0</v>
      </c>
    </row>
    <row r="18" spans="1:8" ht="22.8">
      <c r="A18" s="402" t="s">
        <v>72</v>
      </c>
      <c r="B18" s="168">
        <f>'Détails investissements'!M28</f>
        <v>0</v>
      </c>
      <c r="C18" s="406">
        <f>1/9</f>
        <v>0.1111111111111111</v>
      </c>
      <c r="D18" s="167">
        <f>B18*C18</f>
        <v>0</v>
      </c>
      <c r="E18" s="167">
        <f>B18-D18</f>
        <v>0</v>
      </c>
      <c r="F18" s="167">
        <f t="shared" si="2"/>
        <v>0</v>
      </c>
      <c r="G18" s="397">
        <f t="shared" si="3"/>
        <v>0</v>
      </c>
      <c r="H18" s="417">
        <f>'Détails investissements'!O28</f>
        <v>0</v>
      </c>
    </row>
    <row r="19" spans="1:8" ht="11.4">
      <c r="A19" s="396" t="s">
        <v>256</v>
      </c>
      <c r="B19" s="168">
        <f>'Détails investissements'!D28</f>
        <v>0</v>
      </c>
      <c r="C19" s="406">
        <v>0.25</v>
      </c>
      <c r="D19" s="167">
        <f t="shared" si="0"/>
        <v>0</v>
      </c>
      <c r="E19" s="167">
        <f t="shared" si="1"/>
        <v>0</v>
      </c>
      <c r="F19" s="167">
        <f t="shared" si="2"/>
        <v>0</v>
      </c>
      <c r="G19" s="397">
        <f t="shared" si="3"/>
        <v>0</v>
      </c>
      <c r="H19" s="417">
        <f>'Détails investissements'!F28</f>
        <v>0</v>
      </c>
    </row>
    <row r="20" spans="1:8" ht="11.4">
      <c r="A20" s="396" t="s">
        <v>127</v>
      </c>
      <c r="B20" s="166"/>
      <c r="C20" s="406">
        <v>0.2</v>
      </c>
      <c r="D20" s="167">
        <f t="shared" si="0"/>
        <v>0</v>
      </c>
      <c r="E20" s="167">
        <f t="shared" si="1"/>
        <v>0</v>
      </c>
      <c r="F20" s="167">
        <f t="shared" si="2"/>
        <v>0</v>
      </c>
      <c r="G20" s="397">
        <f t="shared" si="3"/>
        <v>0</v>
      </c>
      <c r="H20" s="417">
        <f>B20*1.21</f>
        <v>0</v>
      </c>
    </row>
    <row r="21" spans="1:8" ht="11.4">
      <c r="A21" s="396" t="s">
        <v>255</v>
      </c>
      <c r="B21" s="167" t="e">
        <f>#REF!</f>
        <v>#REF!</v>
      </c>
      <c r="C21" s="406">
        <v>0.25</v>
      </c>
      <c r="D21" s="167" t="e">
        <f t="shared" si="0"/>
        <v>#REF!</v>
      </c>
      <c r="E21" s="167" t="e">
        <f t="shared" si="1"/>
        <v>#REF!</v>
      </c>
      <c r="F21" s="167" t="e">
        <f t="shared" si="2"/>
        <v>#REF!</v>
      </c>
      <c r="G21" s="397" t="e">
        <f t="shared" si="3"/>
        <v>#REF!</v>
      </c>
      <c r="H21" s="420" t="e">
        <f>B21</f>
        <v>#REF!</v>
      </c>
    </row>
    <row r="22" spans="1:8" ht="11.4">
      <c r="A22" s="396" t="s">
        <v>223</v>
      </c>
      <c r="B22" s="166"/>
      <c r="C22" s="406">
        <v>0.33</v>
      </c>
      <c r="D22" s="167">
        <f t="shared" si="0"/>
        <v>0</v>
      </c>
      <c r="E22" s="167">
        <f t="shared" si="1"/>
        <v>0</v>
      </c>
      <c r="F22" s="167">
        <f t="shared" si="2"/>
        <v>0</v>
      </c>
      <c r="G22" s="397">
        <f t="shared" si="3"/>
        <v>0</v>
      </c>
      <c r="H22" s="417">
        <f>B22*1.21</f>
        <v>0</v>
      </c>
    </row>
    <row r="23" spans="1:8" ht="11.4">
      <c r="A23" s="396"/>
      <c r="B23" s="9"/>
      <c r="C23" s="41"/>
      <c r="D23" s="9"/>
      <c r="E23" s="9"/>
      <c r="F23" s="9"/>
      <c r="G23" s="393"/>
      <c r="H23" s="419"/>
    </row>
    <row r="24" spans="1:8" ht="11.4">
      <c r="A24" s="398" t="s">
        <v>36</v>
      </c>
      <c r="B24" s="164" t="e">
        <f>SUM(B16:B23)</f>
        <v>#REF!</v>
      </c>
      <c r="C24" s="165"/>
      <c r="D24" s="164" t="e">
        <f>SUM(D16:D23)</f>
        <v>#REF!</v>
      </c>
      <c r="E24" s="164" t="e">
        <f>SUM(E16:E23)</f>
        <v>#REF!</v>
      </c>
      <c r="F24" s="164" t="e">
        <f>SUM(F16:F23)</f>
        <v>#REF!</v>
      </c>
      <c r="G24" s="399" t="e">
        <f>SUM(G16:G23)</f>
        <v>#REF!</v>
      </c>
      <c r="H24" s="418" t="e">
        <f>SUM(H16:H23)</f>
        <v>#REF!</v>
      </c>
    </row>
    <row r="25" spans="1:8" ht="11.4">
      <c r="A25" s="400"/>
      <c r="B25" s="9"/>
      <c r="C25" s="10"/>
      <c r="D25" s="9"/>
      <c r="E25" s="9"/>
      <c r="F25" s="9"/>
      <c r="G25" s="393"/>
      <c r="H25" s="421"/>
    </row>
    <row r="26" spans="1:8" ht="12.6" thickBot="1">
      <c r="A26" s="403" t="s">
        <v>177</v>
      </c>
      <c r="B26" s="404" t="e">
        <f>B5+B13+B24</f>
        <v>#REF!</v>
      </c>
      <c r="C26" s="404"/>
      <c r="D26" s="404" t="e">
        <f>D5+D13+D24</f>
        <v>#REF!</v>
      </c>
      <c r="E26" s="404" t="e">
        <f>E5+E13+E24</f>
        <v>#REF!</v>
      </c>
      <c r="F26" s="404" t="e">
        <f>F5+F13+F24</f>
        <v>#REF!</v>
      </c>
      <c r="G26" s="405" t="e">
        <f>G5+G13+G24</f>
        <v>#REF!</v>
      </c>
      <c r="H26" s="404" t="e">
        <f>H5+H13+H24</f>
        <v>#REF!</v>
      </c>
    </row>
    <row r="27" spans="1:8" ht="12.6" thickBot="1"/>
    <row r="28" spans="1:8">
      <c r="A28" s="508" t="s">
        <v>303</v>
      </c>
      <c r="B28" s="509" t="s">
        <v>304</v>
      </c>
      <c r="C28" s="510"/>
      <c r="D28" s="511"/>
    </row>
    <row r="29" spans="1:8">
      <c r="A29" s="512" t="s">
        <v>305</v>
      </c>
      <c r="B29" s="513" t="s">
        <v>306</v>
      </c>
      <c r="C29" s="514"/>
      <c r="D29" s="511"/>
    </row>
    <row r="30" spans="1:8" ht="12.6" thickBot="1">
      <c r="A30" s="515"/>
      <c r="B30" s="516" t="s">
        <v>307</v>
      </c>
      <c r="C30" s="517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A11" sqref="A11"/>
    </sheetView>
  </sheetViews>
  <sheetFormatPr baseColWidth="10" defaultColWidth="11.44140625" defaultRowHeight="13.2"/>
  <cols>
    <col min="1" max="1" width="28.6640625" style="147" customWidth="1"/>
    <col min="2" max="2" width="11.88671875" style="147" bestFit="1" customWidth="1"/>
    <col min="3" max="3" width="11.44140625" style="147"/>
    <col min="4" max="4" width="11.88671875" style="147" bestFit="1" customWidth="1"/>
    <col min="5" max="6" width="11.88671875" style="147" customWidth="1"/>
    <col min="7" max="9" width="11.44140625" style="147"/>
    <col min="10" max="10" width="17.44140625" style="147" customWidth="1"/>
    <col min="11" max="11" width="11.88671875" style="147" bestFit="1" customWidth="1"/>
    <col min="12" max="12" width="11.44140625" style="147"/>
    <col min="13" max="14" width="11.88671875" style="147" bestFit="1" customWidth="1"/>
    <col min="15" max="15" width="11.88671875" style="147" customWidth="1"/>
    <col min="16" max="16" width="12.33203125" style="147" customWidth="1"/>
    <col min="17" max="16384" width="11.44140625" style="147"/>
  </cols>
  <sheetData>
    <row r="1" spans="1:16" ht="16.2">
      <c r="A1" s="146" t="s">
        <v>169</v>
      </c>
    </row>
    <row r="3" spans="1:16" s="155" customFormat="1" ht="32.25" customHeight="1">
      <c r="A3" s="156" t="s">
        <v>257</v>
      </c>
      <c r="B3" s="157" t="s">
        <v>174</v>
      </c>
      <c r="C3" s="157" t="s">
        <v>170</v>
      </c>
      <c r="D3" s="157" t="s">
        <v>219</v>
      </c>
      <c r="E3" s="157" t="s">
        <v>194</v>
      </c>
      <c r="F3" s="157" t="s">
        <v>220</v>
      </c>
      <c r="G3" s="157" t="s">
        <v>171</v>
      </c>
      <c r="J3" s="158" t="s">
        <v>172</v>
      </c>
      <c r="K3" s="157" t="s">
        <v>174</v>
      </c>
      <c r="L3" s="157" t="s">
        <v>170</v>
      </c>
      <c r="M3" s="157" t="s">
        <v>219</v>
      </c>
      <c r="N3" s="157" t="s">
        <v>218</v>
      </c>
      <c r="O3" s="157" t="s">
        <v>220</v>
      </c>
      <c r="P3" s="157" t="s">
        <v>171</v>
      </c>
    </row>
    <row r="4" spans="1:16">
      <c r="A4" s="151" t="s">
        <v>173</v>
      </c>
      <c r="B4" s="149">
        <v>0</v>
      </c>
      <c r="C4" s="153">
        <v>0</v>
      </c>
      <c r="D4" s="161">
        <f>B4*C4</f>
        <v>0</v>
      </c>
      <c r="E4" s="412">
        <v>1.21</v>
      </c>
      <c r="F4" s="161">
        <f>B4*C4*E4</f>
        <v>0</v>
      </c>
      <c r="G4" s="159"/>
      <c r="J4" s="151" t="s">
        <v>173</v>
      </c>
      <c r="K4" s="149"/>
      <c r="L4" s="153"/>
      <c r="M4" s="161">
        <f>K4*L4</f>
        <v>0</v>
      </c>
      <c r="N4" s="149"/>
      <c r="O4" s="161">
        <f>K4*L4*N4</f>
        <v>0</v>
      </c>
      <c r="P4" s="159"/>
    </row>
    <row r="5" spans="1:16">
      <c r="A5" s="151" t="s">
        <v>173</v>
      </c>
      <c r="B5" s="149">
        <v>0</v>
      </c>
      <c r="C5" s="153">
        <v>0</v>
      </c>
      <c r="D5" s="161">
        <f t="shared" ref="D5:D27" si="0">B5*C5</f>
        <v>0</v>
      </c>
      <c r="E5" s="412">
        <v>1.21</v>
      </c>
      <c r="F5" s="161">
        <f t="shared" ref="F5:F27" si="1">B5*C5*E5</f>
        <v>0</v>
      </c>
      <c r="G5" s="159"/>
      <c r="J5" s="151" t="s">
        <v>173</v>
      </c>
      <c r="K5" s="149"/>
      <c r="L5" s="153"/>
      <c r="M5" s="161">
        <f t="shared" ref="M5:M27" si="2">K5*L5</f>
        <v>0</v>
      </c>
      <c r="N5" s="149"/>
      <c r="O5" s="161">
        <f t="shared" ref="O5:O27" si="3">K5*L5*N5</f>
        <v>0</v>
      </c>
      <c r="P5" s="159"/>
    </row>
    <row r="6" spans="1:16">
      <c r="A6" s="151" t="s">
        <v>173</v>
      </c>
      <c r="B6" s="149">
        <v>0</v>
      </c>
      <c r="C6" s="153">
        <v>0</v>
      </c>
      <c r="D6" s="161">
        <f>B6*C6</f>
        <v>0</v>
      </c>
      <c r="E6" s="412">
        <v>1.21</v>
      </c>
      <c r="F6" s="161">
        <f t="shared" si="1"/>
        <v>0</v>
      </c>
      <c r="G6" s="159"/>
      <c r="J6" s="151" t="s">
        <v>173</v>
      </c>
      <c r="K6" s="149"/>
      <c r="L6" s="153"/>
      <c r="M6" s="161">
        <f t="shared" si="2"/>
        <v>0</v>
      </c>
      <c r="N6" s="149"/>
      <c r="O6" s="161">
        <f t="shared" si="3"/>
        <v>0</v>
      </c>
      <c r="P6" s="159"/>
    </row>
    <row r="7" spans="1:16">
      <c r="A7" s="151" t="s">
        <v>173</v>
      </c>
      <c r="B7" s="149"/>
      <c r="C7" s="153"/>
      <c r="D7" s="161">
        <f t="shared" si="0"/>
        <v>0</v>
      </c>
      <c r="E7" s="412"/>
      <c r="F7" s="161">
        <f t="shared" si="1"/>
        <v>0</v>
      </c>
      <c r="G7" s="159"/>
      <c r="J7" s="151" t="s">
        <v>173</v>
      </c>
      <c r="K7" s="149"/>
      <c r="L7" s="153"/>
      <c r="M7" s="161">
        <f t="shared" si="2"/>
        <v>0</v>
      </c>
      <c r="N7" s="149"/>
      <c r="O7" s="161">
        <f t="shared" si="3"/>
        <v>0</v>
      </c>
      <c r="P7" s="159"/>
    </row>
    <row r="8" spans="1:16">
      <c r="A8" s="151" t="s">
        <v>173</v>
      </c>
      <c r="B8" s="149"/>
      <c r="C8" s="153"/>
      <c r="D8" s="161">
        <f t="shared" si="0"/>
        <v>0</v>
      </c>
      <c r="E8" s="412"/>
      <c r="F8" s="161">
        <f t="shared" si="1"/>
        <v>0</v>
      </c>
      <c r="G8" s="159"/>
      <c r="J8" s="151" t="s">
        <v>173</v>
      </c>
      <c r="K8" s="149"/>
      <c r="L8" s="153"/>
      <c r="M8" s="161">
        <f t="shared" si="2"/>
        <v>0</v>
      </c>
      <c r="N8" s="149"/>
      <c r="O8" s="161">
        <f t="shared" si="3"/>
        <v>0</v>
      </c>
      <c r="P8" s="159"/>
    </row>
    <row r="9" spans="1:16">
      <c r="A9" s="151" t="s">
        <v>173</v>
      </c>
      <c r="B9" s="149"/>
      <c r="C9" s="153"/>
      <c r="D9" s="161">
        <f t="shared" si="0"/>
        <v>0</v>
      </c>
      <c r="E9" s="412"/>
      <c r="F9" s="161">
        <f t="shared" si="1"/>
        <v>0</v>
      </c>
      <c r="G9" s="159"/>
      <c r="J9" s="151" t="s">
        <v>173</v>
      </c>
      <c r="K9" s="149"/>
      <c r="L9" s="153"/>
      <c r="M9" s="161">
        <f t="shared" si="2"/>
        <v>0</v>
      </c>
      <c r="N9" s="149"/>
      <c r="O9" s="161">
        <f t="shared" si="3"/>
        <v>0</v>
      </c>
      <c r="P9" s="159"/>
    </row>
    <row r="10" spans="1:16">
      <c r="A10" s="151" t="s">
        <v>173</v>
      </c>
      <c r="B10" s="149"/>
      <c r="C10" s="153"/>
      <c r="D10" s="161">
        <f t="shared" si="0"/>
        <v>0</v>
      </c>
      <c r="E10" s="412"/>
      <c r="F10" s="161">
        <f t="shared" si="1"/>
        <v>0</v>
      </c>
      <c r="G10" s="159"/>
      <c r="J10" s="151" t="s">
        <v>173</v>
      </c>
      <c r="K10" s="149"/>
      <c r="L10" s="153"/>
      <c r="M10" s="161">
        <f t="shared" si="2"/>
        <v>0</v>
      </c>
      <c r="N10" s="149"/>
      <c r="O10" s="161">
        <f t="shared" si="3"/>
        <v>0</v>
      </c>
      <c r="P10" s="159"/>
    </row>
    <row r="11" spans="1:16">
      <c r="A11" s="151" t="s">
        <v>173</v>
      </c>
      <c r="B11" s="149"/>
      <c r="C11" s="153"/>
      <c r="D11" s="161">
        <f t="shared" si="0"/>
        <v>0</v>
      </c>
      <c r="E11" s="412"/>
      <c r="F11" s="161">
        <f t="shared" si="1"/>
        <v>0</v>
      </c>
      <c r="G11" s="159"/>
      <c r="J11" s="151" t="s">
        <v>173</v>
      </c>
      <c r="K11" s="149"/>
      <c r="L11" s="153"/>
      <c r="M11" s="161">
        <f t="shared" si="2"/>
        <v>0</v>
      </c>
      <c r="N11" s="149"/>
      <c r="O11" s="161">
        <f t="shared" si="3"/>
        <v>0</v>
      </c>
      <c r="P11" s="159"/>
    </row>
    <row r="12" spans="1:16">
      <c r="A12" s="151" t="s">
        <v>173</v>
      </c>
      <c r="B12" s="149"/>
      <c r="C12" s="153"/>
      <c r="D12" s="161">
        <f t="shared" si="0"/>
        <v>0</v>
      </c>
      <c r="E12" s="412"/>
      <c r="F12" s="161">
        <f t="shared" si="1"/>
        <v>0</v>
      </c>
      <c r="G12" s="159"/>
      <c r="J12" s="151" t="s">
        <v>173</v>
      </c>
      <c r="K12" s="149"/>
      <c r="L12" s="153"/>
      <c r="M12" s="161">
        <f t="shared" si="2"/>
        <v>0</v>
      </c>
      <c r="N12" s="149"/>
      <c r="O12" s="161">
        <f t="shared" si="3"/>
        <v>0</v>
      </c>
      <c r="P12" s="159"/>
    </row>
    <row r="13" spans="1:16">
      <c r="A13" s="151" t="s">
        <v>173</v>
      </c>
      <c r="B13" s="149"/>
      <c r="C13" s="153"/>
      <c r="D13" s="161">
        <f t="shared" si="0"/>
        <v>0</v>
      </c>
      <c r="E13" s="412"/>
      <c r="F13" s="161">
        <f t="shared" si="1"/>
        <v>0</v>
      </c>
      <c r="G13" s="159"/>
      <c r="J13" s="151" t="s">
        <v>173</v>
      </c>
      <c r="K13" s="149"/>
      <c r="L13" s="153"/>
      <c r="M13" s="161">
        <f t="shared" si="2"/>
        <v>0</v>
      </c>
      <c r="N13" s="149"/>
      <c r="O13" s="161">
        <f t="shared" si="3"/>
        <v>0</v>
      </c>
      <c r="P13" s="159"/>
    </row>
    <row r="14" spans="1:16">
      <c r="A14" s="151" t="s">
        <v>173</v>
      </c>
      <c r="B14" s="149"/>
      <c r="C14" s="153"/>
      <c r="D14" s="161">
        <f t="shared" si="0"/>
        <v>0</v>
      </c>
      <c r="E14" s="412"/>
      <c r="F14" s="161">
        <f t="shared" si="1"/>
        <v>0</v>
      </c>
      <c r="G14" s="159"/>
      <c r="J14" s="151" t="s">
        <v>173</v>
      </c>
      <c r="K14" s="149"/>
      <c r="L14" s="153"/>
      <c r="M14" s="161">
        <f t="shared" si="2"/>
        <v>0</v>
      </c>
      <c r="N14" s="149"/>
      <c r="O14" s="161">
        <f t="shared" si="3"/>
        <v>0</v>
      </c>
      <c r="P14" s="159"/>
    </row>
    <row r="15" spans="1:16">
      <c r="A15" s="151" t="s">
        <v>173</v>
      </c>
      <c r="B15" s="149"/>
      <c r="C15" s="153"/>
      <c r="D15" s="161">
        <f t="shared" si="0"/>
        <v>0</v>
      </c>
      <c r="E15" s="412"/>
      <c r="F15" s="161">
        <f t="shared" si="1"/>
        <v>0</v>
      </c>
      <c r="G15" s="159"/>
      <c r="J15" s="151" t="s">
        <v>173</v>
      </c>
      <c r="K15" s="149"/>
      <c r="L15" s="153"/>
      <c r="M15" s="161">
        <f t="shared" si="2"/>
        <v>0</v>
      </c>
      <c r="N15" s="149"/>
      <c r="O15" s="161">
        <f t="shared" si="3"/>
        <v>0</v>
      </c>
      <c r="P15" s="159"/>
    </row>
    <row r="16" spans="1:16">
      <c r="A16" s="151" t="s">
        <v>173</v>
      </c>
      <c r="B16" s="149"/>
      <c r="C16" s="153"/>
      <c r="D16" s="161">
        <f t="shared" si="0"/>
        <v>0</v>
      </c>
      <c r="E16" s="412"/>
      <c r="F16" s="161">
        <f t="shared" si="1"/>
        <v>0</v>
      </c>
      <c r="G16" s="159"/>
      <c r="J16" s="151" t="s">
        <v>173</v>
      </c>
      <c r="K16" s="149"/>
      <c r="L16" s="153"/>
      <c r="M16" s="161">
        <f t="shared" si="2"/>
        <v>0</v>
      </c>
      <c r="N16" s="149"/>
      <c r="O16" s="161">
        <f t="shared" si="3"/>
        <v>0</v>
      </c>
      <c r="P16" s="159"/>
    </row>
    <row r="17" spans="1:16">
      <c r="A17" s="151" t="s">
        <v>173</v>
      </c>
      <c r="B17" s="149"/>
      <c r="C17" s="153"/>
      <c r="D17" s="161">
        <f t="shared" si="0"/>
        <v>0</v>
      </c>
      <c r="E17" s="412"/>
      <c r="F17" s="161">
        <f t="shared" si="1"/>
        <v>0</v>
      </c>
      <c r="G17" s="159"/>
      <c r="J17" s="151" t="s">
        <v>173</v>
      </c>
      <c r="K17" s="149"/>
      <c r="L17" s="153"/>
      <c r="M17" s="161">
        <f t="shared" si="2"/>
        <v>0</v>
      </c>
      <c r="N17" s="149"/>
      <c r="O17" s="161">
        <f t="shared" si="3"/>
        <v>0</v>
      </c>
      <c r="P17" s="159"/>
    </row>
    <row r="18" spans="1:16">
      <c r="A18" s="151" t="s">
        <v>173</v>
      </c>
      <c r="B18" s="149"/>
      <c r="C18" s="153"/>
      <c r="D18" s="161">
        <f t="shared" si="0"/>
        <v>0</v>
      </c>
      <c r="E18" s="412"/>
      <c r="F18" s="161">
        <f t="shared" si="1"/>
        <v>0</v>
      </c>
      <c r="G18" s="159"/>
      <c r="J18" s="151" t="s">
        <v>173</v>
      </c>
      <c r="K18" s="149"/>
      <c r="L18" s="153"/>
      <c r="M18" s="161">
        <f t="shared" si="2"/>
        <v>0</v>
      </c>
      <c r="N18" s="149"/>
      <c r="O18" s="161">
        <f t="shared" si="3"/>
        <v>0</v>
      </c>
      <c r="P18" s="159"/>
    </row>
    <row r="19" spans="1:16">
      <c r="A19" s="151" t="s">
        <v>173</v>
      </c>
      <c r="B19" s="149"/>
      <c r="C19" s="153"/>
      <c r="D19" s="161">
        <f t="shared" si="0"/>
        <v>0</v>
      </c>
      <c r="E19" s="412"/>
      <c r="F19" s="161">
        <f t="shared" si="1"/>
        <v>0</v>
      </c>
      <c r="G19" s="159"/>
      <c r="J19" s="151" t="s">
        <v>173</v>
      </c>
      <c r="K19" s="149"/>
      <c r="L19" s="153"/>
      <c r="M19" s="161">
        <f t="shared" si="2"/>
        <v>0</v>
      </c>
      <c r="N19" s="149"/>
      <c r="O19" s="161">
        <f t="shared" si="3"/>
        <v>0</v>
      </c>
      <c r="P19" s="159"/>
    </row>
    <row r="20" spans="1:16">
      <c r="A20" s="151" t="s">
        <v>173</v>
      </c>
      <c r="B20" s="149"/>
      <c r="C20" s="153"/>
      <c r="D20" s="161">
        <f t="shared" si="0"/>
        <v>0</v>
      </c>
      <c r="E20" s="412"/>
      <c r="F20" s="161">
        <f t="shared" si="1"/>
        <v>0</v>
      </c>
      <c r="G20" s="159"/>
      <c r="J20" s="151" t="s">
        <v>173</v>
      </c>
      <c r="K20" s="149"/>
      <c r="L20" s="153"/>
      <c r="M20" s="161">
        <f t="shared" si="2"/>
        <v>0</v>
      </c>
      <c r="N20" s="149"/>
      <c r="O20" s="161">
        <f t="shared" si="3"/>
        <v>0</v>
      </c>
      <c r="P20" s="159"/>
    </row>
    <row r="21" spans="1:16">
      <c r="A21" s="151" t="s">
        <v>173</v>
      </c>
      <c r="B21" s="149"/>
      <c r="C21" s="153"/>
      <c r="D21" s="161">
        <f t="shared" si="0"/>
        <v>0</v>
      </c>
      <c r="E21" s="412"/>
      <c r="F21" s="161">
        <f t="shared" si="1"/>
        <v>0</v>
      </c>
      <c r="G21" s="159"/>
      <c r="J21" s="151" t="s">
        <v>173</v>
      </c>
      <c r="K21" s="149"/>
      <c r="L21" s="153"/>
      <c r="M21" s="161">
        <f t="shared" si="2"/>
        <v>0</v>
      </c>
      <c r="N21" s="149"/>
      <c r="O21" s="161">
        <f t="shared" si="3"/>
        <v>0</v>
      </c>
      <c r="P21" s="159"/>
    </row>
    <row r="22" spans="1:16">
      <c r="A22" s="151" t="s">
        <v>173</v>
      </c>
      <c r="B22" s="149"/>
      <c r="C22" s="153"/>
      <c r="D22" s="161">
        <f t="shared" si="0"/>
        <v>0</v>
      </c>
      <c r="E22" s="412"/>
      <c r="F22" s="161">
        <f t="shared" si="1"/>
        <v>0</v>
      </c>
      <c r="G22" s="159"/>
      <c r="J22" s="151" t="s">
        <v>173</v>
      </c>
      <c r="K22" s="149"/>
      <c r="L22" s="153"/>
      <c r="M22" s="161">
        <f t="shared" si="2"/>
        <v>0</v>
      </c>
      <c r="N22" s="149"/>
      <c r="O22" s="161">
        <f t="shared" si="3"/>
        <v>0</v>
      </c>
      <c r="P22" s="159"/>
    </row>
    <row r="23" spans="1:16">
      <c r="A23" s="151" t="s">
        <v>173</v>
      </c>
      <c r="B23" s="149"/>
      <c r="C23" s="153"/>
      <c r="D23" s="161">
        <f t="shared" si="0"/>
        <v>0</v>
      </c>
      <c r="E23" s="412"/>
      <c r="F23" s="161">
        <f t="shared" si="1"/>
        <v>0</v>
      </c>
      <c r="G23" s="159"/>
      <c r="J23" s="151" t="s">
        <v>173</v>
      </c>
      <c r="K23" s="149"/>
      <c r="L23" s="153"/>
      <c r="M23" s="161">
        <f t="shared" si="2"/>
        <v>0</v>
      </c>
      <c r="N23" s="149"/>
      <c r="O23" s="161">
        <f t="shared" si="3"/>
        <v>0</v>
      </c>
      <c r="P23" s="159"/>
    </row>
    <row r="24" spans="1:16">
      <c r="A24" s="151" t="s">
        <v>173</v>
      </c>
      <c r="B24" s="149"/>
      <c r="C24" s="153"/>
      <c r="D24" s="161">
        <f t="shared" si="0"/>
        <v>0</v>
      </c>
      <c r="E24" s="412"/>
      <c r="F24" s="161">
        <f t="shared" si="1"/>
        <v>0</v>
      </c>
      <c r="G24" s="159"/>
      <c r="J24" s="151" t="s">
        <v>173</v>
      </c>
      <c r="K24" s="149"/>
      <c r="L24" s="153"/>
      <c r="M24" s="161">
        <f t="shared" si="2"/>
        <v>0</v>
      </c>
      <c r="N24" s="149"/>
      <c r="O24" s="161">
        <f t="shared" si="3"/>
        <v>0</v>
      </c>
      <c r="P24" s="159"/>
    </row>
    <row r="25" spans="1:16">
      <c r="A25" s="151" t="s">
        <v>173</v>
      </c>
      <c r="B25" s="149"/>
      <c r="C25" s="153"/>
      <c r="D25" s="161">
        <f t="shared" si="0"/>
        <v>0</v>
      </c>
      <c r="E25" s="412"/>
      <c r="F25" s="161">
        <f t="shared" si="1"/>
        <v>0</v>
      </c>
      <c r="G25" s="159"/>
      <c r="J25" s="151" t="s">
        <v>173</v>
      </c>
      <c r="K25" s="149"/>
      <c r="L25" s="153"/>
      <c r="M25" s="161">
        <f t="shared" si="2"/>
        <v>0</v>
      </c>
      <c r="N25" s="149"/>
      <c r="O25" s="161">
        <f t="shared" si="3"/>
        <v>0</v>
      </c>
      <c r="P25" s="159"/>
    </row>
    <row r="26" spans="1:16">
      <c r="A26" s="151" t="s">
        <v>173</v>
      </c>
      <c r="B26" s="149"/>
      <c r="C26" s="153"/>
      <c r="D26" s="161">
        <f t="shared" si="0"/>
        <v>0</v>
      </c>
      <c r="E26" s="412"/>
      <c r="F26" s="161">
        <f t="shared" si="1"/>
        <v>0</v>
      </c>
      <c r="G26" s="159"/>
      <c r="J26" s="151" t="s">
        <v>173</v>
      </c>
      <c r="K26" s="149"/>
      <c r="L26" s="153"/>
      <c r="M26" s="161">
        <f t="shared" si="2"/>
        <v>0</v>
      </c>
      <c r="N26" s="149"/>
      <c r="O26" s="161">
        <f t="shared" si="3"/>
        <v>0</v>
      </c>
      <c r="P26" s="159"/>
    </row>
    <row r="27" spans="1:16">
      <c r="A27" s="152" t="s">
        <v>173</v>
      </c>
      <c r="B27" s="150"/>
      <c r="C27" s="154"/>
      <c r="D27" s="162">
        <f t="shared" si="0"/>
        <v>0</v>
      </c>
      <c r="E27" s="413"/>
      <c r="F27" s="161">
        <f t="shared" si="1"/>
        <v>0</v>
      </c>
      <c r="G27" s="160"/>
      <c r="J27" s="152" t="s">
        <v>173</v>
      </c>
      <c r="K27" s="150"/>
      <c r="L27" s="154"/>
      <c r="M27" s="161">
        <f t="shared" si="2"/>
        <v>0</v>
      </c>
      <c r="N27" s="154"/>
      <c r="O27" s="161">
        <f t="shared" si="3"/>
        <v>0</v>
      </c>
      <c r="P27" s="160"/>
    </row>
    <row r="28" spans="1:16">
      <c r="A28" s="148" t="s">
        <v>23</v>
      </c>
      <c r="D28" s="163">
        <f>SUM(D4:D27)</f>
        <v>0</v>
      </c>
      <c r="F28" s="163">
        <f>SUM(F4:F27)</f>
        <v>0</v>
      </c>
      <c r="J28" s="148" t="s">
        <v>23</v>
      </c>
      <c r="M28" s="163">
        <f>SUM(M4:M27)</f>
        <v>0</v>
      </c>
      <c r="O28" s="163">
        <f>SUM(O4:O27)</f>
        <v>0</v>
      </c>
    </row>
    <row r="29" spans="1:16" ht="13.8" thickBot="1"/>
    <row r="30" spans="1:16">
      <c r="A30" s="518" t="s">
        <v>308</v>
      </c>
      <c r="B30" s="519"/>
      <c r="C30" s="520"/>
      <c r="J30" s="518" t="s">
        <v>308</v>
      </c>
      <c r="K30" s="519"/>
      <c r="L30" s="520"/>
    </row>
    <row r="31" spans="1:16">
      <c r="A31" s="521" t="s">
        <v>309</v>
      </c>
      <c r="B31" s="522" t="s">
        <v>307</v>
      </c>
      <c r="C31" s="523"/>
      <c r="J31" s="521" t="s">
        <v>318</v>
      </c>
      <c r="K31" s="522" t="s">
        <v>318</v>
      </c>
      <c r="L31" s="523"/>
    </row>
    <row r="32" spans="1:16">
      <c r="A32" s="521" t="s">
        <v>310</v>
      </c>
      <c r="B32" s="522" t="s">
        <v>311</v>
      </c>
      <c r="C32" s="523"/>
      <c r="J32" s="521" t="s">
        <v>319</v>
      </c>
      <c r="K32" s="522" t="s">
        <v>319</v>
      </c>
      <c r="L32" s="523"/>
    </row>
    <row r="33" spans="1:12" ht="13.8" thickBot="1">
      <c r="A33" s="521" t="s">
        <v>312</v>
      </c>
      <c r="B33" s="522" t="s">
        <v>306</v>
      </c>
      <c r="C33" s="523"/>
      <c r="J33" s="530" t="s">
        <v>320</v>
      </c>
      <c r="K33" s="527" t="s">
        <v>321</v>
      </c>
      <c r="L33" s="528"/>
    </row>
    <row r="34" spans="1:12">
      <c r="A34" s="524" t="s">
        <v>313</v>
      </c>
      <c r="B34" s="522" t="s">
        <v>313</v>
      </c>
      <c r="C34" s="523"/>
    </row>
    <row r="35" spans="1:12">
      <c r="A35" s="524" t="s">
        <v>314</v>
      </c>
      <c r="B35" s="525" t="s">
        <v>315</v>
      </c>
      <c r="C35" s="523"/>
    </row>
    <row r="36" spans="1:12" ht="13.8" thickBot="1">
      <c r="A36" s="526" t="s">
        <v>316</v>
      </c>
      <c r="B36" s="527" t="s">
        <v>317</v>
      </c>
      <c r="C36" s="528"/>
    </row>
    <row r="37" spans="1:12" ht="25.8">
      <c r="A37" s="529"/>
      <c r="B37" s="411"/>
    </row>
    <row r="38" spans="1:12" ht="25.8">
      <c r="B38" s="411"/>
    </row>
    <row r="39" spans="1:12" ht="25.8">
      <c r="B39" s="411"/>
    </row>
    <row r="40" spans="1:12" ht="25.8">
      <c r="B40" s="411"/>
    </row>
    <row r="41" spans="1:12" ht="25.8">
      <c r="B41" s="411"/>
    </row>
    <row r="42" spans="1:12" ht="25.8">
      <c r="B42" s="411"/>
    </row>
    <row r="43" spans="1:12" ht="25.8">
      <c r="B43" s="411"/>
    </row>
    <row r="44" spans="1:12" ht="25.8">
      <c r="B44" s="411"/>
    </row>
    <row r="45" spans="1:12" ht="25.8">
      <c r="B45" s="411"/>
    </row>
    <row r="46" spans="1:12" ht="25.8">
      <c r="B46" s="411"/>
    </row>
    <row r="47" spans="1:12" ht="25.8">
      <c r="B47" s="411"/>
    </row>
    <row r="48" spans="1:12" ht="25.8">
      <c r="B48" s="411"/>
    </row>
    <row r="49" spans="2:2" ht="25.8">
      <c r="B49" s="411"/>
    </row>
    <row r="50" spans="2:2" ht="25.8">
      <c r="B50" s="411"/>
    </row>
    <row r="92" spans="4:4">
      <c r="D92" s="190"/>
    </row>
    <row r="93" spans="4:4">
      <c r="D93" s="190" t="s">
        <v>212</v>
      </c>
    </row>
    <row r="94" spans="4:4">
      <c r="D94" s="190"/>
    </row>
    <row r="95" spans="4:4">
      <c r="D95" s="410">
        <v>1</v>
      </c>
    </row>
    <row r="96" spans="4:4">
      <c r="D96" s="410">
        <v>1.06</v>
      </c>
    </row>
    <row r="97" spans="4:4">
      <c r="D97" s="410">
        <v>1.1200000000000001</v>
      </c>
    </row>
    <row r="98" spans="4:4">
      <c r="D98" s="410">
        <v>1.21</v>
      </c>
    </row>
    <row r="99" spans="4:4">
      <c r="D99" s="378"/>
    </row>
    <row r="100" spans="4:4">
      <c r="D100" s="190"/>
    </row>
    <row r="101" spans="4:4">
      <c r="D101" s="190"/>
    </row>
  </sheetData>
  <dataValidations count="2">
    <dataValidation type="list" allowBlank="1" showInputMessage="1" showErrorMessage="1" sqref="P4:P27 G4:G27" xr:uid="{00000000-0002-0000-0500-000000000000}">
      <formula1>"ok,à fournir"</formula1>
    </dataValidation>
    <dataValidation type="list" allowBlank="1" showInputMessage="1" showErrorMessage="1" sqref="E4:E27 N4:O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22"/>
  <sheetViews>
    <sheetView zoomScaleSheetLayoutView="100" workbookViewId="0">
      <selection activeCell="D7" sqref="D7"/>
    </sheetView>
  </sheetViews>
  <sheetFormatPr baseColWidth="10" defaultColWidth="11.44140625" defaultRowHeight="13.2"/>
  <cols>
    <col min="1" max="1" width="24.109375" style="147" customWidth="1"/>
    <col min="2" max="2" width="27" style="147" bestFit="1" customWidth="1"/>
    <col min="3" max="3" width="18.33203125" style="147" customWidth="1"/>
    <col min="4" max="4" width="22.44140625" style="147" customWidth="1"/>
    <col min="5" max="5" width="14.5546875" style="147" customWidth="1"/>
    <col min="6" max="6" width="11.88671875" style="147" bestFit="1" customWidth="1"/>
    <col min="7" max="7" width="14.109375" style="147" customWidth="1"/>
    <col min="8" max="8" width="13.44140625" style="147" customWidth="1"/>
    <col min="9" max="9" width="14.109375" style="147" customWidth="1"/>
    <col min="10" max="10" width="13.88671875" style="147" customWidth="1"/>
    <col min="11" max="16384" width="11.44140625" style="147"/>
  </cols>
  <sheetData>
    <row r="1" spans="1:10" ht="16.2">
      <c r="A1" s="146" t="s">
        <v>179</v>
      </c>
    </row>
    <row r="2" spans="1:10">
      <c r="A2" s="147" t="s">
        <v>234</v>
      </c>
    </row>
    <row r="3" spans="1:10" ht="13.8" thickBot="1"/>
    <row r="4" spans="1:10" ht="13.8" thickBot="1">
      <c r="A4" s="331" t="s">
        <v>180</v>
      </c>
      <c r="B4" s="308"/>
      <c r="C4" s="308" t="s">
        <v>192</v>
      </c>
      <c r="D4" s="309" t="s">
        <v>181</v>
      </c>
      <c r="E4" s="310" t="s">
        <v>182</v>
      </c>
      <c r="F4" s="311" t="s">
        <v>183</v>
      </c>
      <c r="G4" s="310" t="s">
        <v>182</v>
      </c>
      <c r="H4" s="311" t="s">
        <v>184</v>
      </c>
      <c r="I4" s="310" t="s">
        <v>182</v>
      </c>
      <c r="J4" s="312" t="s">
        <v>185</v>
      </c>
    </row>
    <row r="5" spans="1:10">
      <c r="A5" s="330" t="s">
        <v>173</v>
      </c>
      <c r="B5" s="313"/>
      <c r="C5" s="328"/>
      <c r="D5" s="325">
        <f>C5*105.12%</f>
        <v>0</v>
      </c>
      <c r="E5" s="313">
        <v>12</v>
      </c>
      <c r="F5" s="326">
        <f>D5*E5</f>
        <v>0</v>
      </c>
      <c r="G5" s="313">
        <v>12</v>
      </c>
      <c r="H5" s="326">
        <f>G5*D5</f>
        <v>0</v>
      </c>
      <c r="I5" s="313">
        <v>12</v>
      </c>
      <c r="J5" s="325">
        <f>I5*D5</f>
        <v>0</v>
      </c>
    </row>
    <row r="6" spans="1:10">
      <c r="A6" s="330" t="s">
        <v>173</v>
      </c>
      <c r="B6" s="313"/>
      <c r="C6" s="328"/>
      <c r="D6" s="325">
        <f t="shared" ref="D6:D13" si="0">C6*130%</f>
        <v>0</v>
      </c>
      <c r="E6" s="313">
        <v>12</v>
      </c>
      <c r="F6" s="326">
        <f>D6*E6</f>
        <v>0</v>
      </c>
      <c r="G6" s="313">
        <v>12</v>
      </c>
      <c r="H6" s="326">
        <f>G6*D6</f>
        <v>0</v>
      </c>
      <c r="I6" s="313">
        <v>12</v>
      </c>
      <c r="J6" s="325">
        <f>I6*D6</f>
        <v>0</v>
      </c>
    </row>
    <row r="7" spans="1:10">
      <c r="A7" s="330" t="s">
        <v>173</v>
      </c>
      <c r="B7" s="313"/>
      <c r="C7" s="328"/>
      <c r="D7" s="325">
        <f t="shared" si="0"/>
        <v>0</v>
      </c>
      <c r="E7" s="313">
        <v>12</v>
      </c>
      <c r="F7" s="326">
        <f t="shared" ref="F7:F13" si="1">D7*E7</f>
        <v>0</v>
      </c>
      <c r="G7" s="313">
        <v>12</v>
      </c>
      <c r="H7" s="326">
        <f t="shared" ref="H7:H13" si="2">G7*D7</f>
        <v>0</v>
      </c>
      <c r="I7" s="313">
        <v>12</v>
      </c>
      <c r="J7" s="325">
        <f t="shared" ref="J7:J13" si="3">I7*D7</f>
        <v>0</v>
      </c>
    </row>
    <row r="8" spans="1:10">
      <c r="A8" s="330" t="s">
        <v>173</v>
      </c>
      <c r="B8" s="313"/>
      <c r="C8" s="328"/>
      <c r="D8" s="325">
        <f t="shared" si="0"/>
        <v>0</v>
      </c>
      <c r="E8" s="313">
        <v>12</v>
      </c>
      <c r="F8" s="326">
        <f t="shared" si="1"/>
        <v>0</v>
      </c>
      <c r="G8" s="313">
        <v>12</v>
      </c>
      <c r="H8" s="326">
        <f t="shared" si="2"/>
        <v>0</v>
      </c>
      <c r="I8" s="313">
        <v>12</v>
      </c>
      <c r="J8" s="325">
        <f t="shared" si="3"/>
        <v>0</v>
      </c>
    </row>
    <row r="9" spans="1:10">
      <c r="A9" s="330" t="s">
        <v>173</v>
      </c>
      <c r="B9" s="313"/>
      <c r="C9" s="328"/>
      <c r="D9" s="325">
        <f t="shared" si="0"/>
        <v>0</v>
      </c>
      <c r="E9" s="313">
        <v>12</v>
      </c>
      <c r="F9" s="326">
        <f t="shared" si="1"/>
        <v>0</v>
      </c>
      <c r="G9" s="313">
        <v>12</v>
      </c>
      <c r="H9" s="326">
        <f t="shared" si="2"/>
        <v>0</v>
      </c>
      <c r="I9" s="313">
        <v>12</v>
      </c>
      <c r="J9" s="325">
        <f t="shared" si="3"/>
        <v>0</v>
      </c>
    </row>
    <row r="10" spans="1:10">
      <c r="A10" s="330" t="s">
        <v>173</v>
      </c>
      <c r="B10" s="313"/>
      <c r="C10" s="328"/>
      <c r="D10" s="325">
        <f t="shared" si="0"/>
        <v>0</v>
      </c>
      <c r="E10" s="313">
        <v>12</v>
      </c>
      <c r="F10" s="326">
        <f t="shared" si="1"/>
        <v>0</v>
      </c>
      <c r="G10" s="313">
        <v>12</v>
      </c>
      <c r="H10" s="326">
        <f t="shared" si="2"/>
        <v>0</v>
      </c>
      <c r="I10" s="313">
        <v>12</v>
      </c>
      <c r="J10" s="325">
        <f t="shared" si="3"/>
        <v>0</v>
      </c>
    </row>
    <row r="11" spans="1:10">
      <c r="A11" s="330" t="s">
        <v>173</v>
      </c>
      <c r="B11" s="313"/>
      <c r="C11" s="328"/>
      <c r="D11" s="325">
        <f t="shared" si="0"/>
        <v>0</v>
      </c>
      <c r="E11" s="313">
        <v>12</v>
      </c>
      <c r="F11" s="326">
        <f t="shared" si="1"/>
        <v>0</v>
      </c>
      <c r="G11" s="313">
        <v>12</v>
      </c>
      <c r="H11" s="326">
        <f t="shared" si="2"/>
        <v>0</v>
      </c>
      <c r="I11" s="313">
        <v>12</v>
      </c>
      <c r="J11" s="325">
        <f t="shared" si="3"/>
        <v>0</v>
      </c>
    </row>
    <row r="12" spans="1:10">
      <c r="A12" s="330" t="s">
        <v>173</v>
      </c>
      <c r="B12" s="313"/>
      <c r="C12" s="328"/>
      <c r="D12" s="325">
        <f t="shared" si="0"/>
        <v>0</v>
      </c>
      <c r="E12" s="313">
        <v>12</v>
      </c>
      <c r="F12" s="326">
        <f t="shared" si="1"/>
        <v>0</v>
      </c>
      <c r="G12" s="313">
        <v>12</v>
      </c>
      <c r="H12" s="326">
        <f t="shared" si="2"/>
        <v>0</v>
      </c>
      <c r="I12" s="313">
        <v>12</v>
      </c>
      <c r="J12" s="325">
        <f t="shared" si="3"/>
        <v>0</v>
      </c>
    </row>
    <row r="13" spans="1:10" ht="13.8" thickBot="1">
      <c r="A13" s="330" t="s">
        <v>173</v>
      </c>
      <c r="B13" s="313"/>
      <c r="C13" s="328"/>
      <c r="D13" s="325">
        <f t="shared" si="0"/>
        <v>0</v>
      </c>
      <c r="E13" s="313">
        <v>12</v>
      </c>
      <c r="F13" s="326">
        <f t="shared" si="1"/>
        <v>0</v>
      </c>
      <c r="G13" s="313">
        <v>12</v>
      </c>
      <c r="H13" s="326">
        <f t="shared" si="2"/>
        <v>0</v>
      </c>
      <c r="I13" s="313">
        <v>12</v>
      </c>
      <c r="J13" s="325">
        <f t="shared" si="3"/>
        <v>0</v>
      </c>
    </row>
    <row r="14" spans="1:10" ht="13.8" thickBot="1">
      <c r="A14" s="314" t="s">
        <v>186</v>
      </c>
      <c r="B14" s="308"/>
      <c r="C14" s="308"/>
      <c r="D14" s="309"/>
      <c r="E14" s="309"/>
      <c r="F14" s="311">
        <f>SUM(F5:F13)</f>
        <v>0</v>
      </c>
      <c r="G14" s="311"/>
      <c r="H14" s="311">
        <f>SUM(H5:H13)</f>
        <v>0</v>
      </c>
      <c r="I14" s="311"/>
      <c r="J14" s="311">
        <f>SUM(J5:J13)</f>
        <v>0</v>
      </c>
    </row>
    <row r="16" spans="1:10">
      <c r="A16" s="315"/>
    </row>
    <row r="17" spans="1:10">
      <c r="A17" s="315"/>
    </row>
    <row r="18" spans="1:10">
      <c r="A18" s="315"/>
    </row>
    <row r="19" spans="1:10">
      <c r="A19" s="315"/>
    </row>
    <row r="20" spans="1:10" ht="13.8" thickBot="1"/>
    <row r="21" spans="1:10" ht="13.8" thickBot="1">
      <c r="F21" s="311" t="s">
        <v>183</v>
      </c>
      <c r="H21" s="311" t="s">
        <v>184</v>
      </c>
      <c r="J21" s="311" t="s">
        <v>185</v>
      </c>
    </row>
    <row r="22" spans="1:10" ht="13.8" thickBot="1">
      <c r="A22" s="307" t="s">
        <v>187</v>
      </c>
      <c r="B22" s="308"/>
      <c r="C22" s="308"/>
      <c r="D22" s="308"/>
      <c r="E22" s="308"/>
      <c r="F22" s="327">
        <f>F14</f>
        <v>0</v>
      </c>
      <c r="G22" s="316"/>
      <c r="H22" s="327">
        <f>H14</f>
        <v>0</v>
      </c>
      <c r="I22" s="316"/>
      <c r="J22" s="327">
        <f>J14</f>
        <v>0</v>
      </c>
    </row>
  </sheetData>
  <dataValidations count="2">
    <dataValidation allowBlank="1" showInputMessage="1" showErrorMessage="1" promptTitle="mois" sqref="N35:N47" xr:uid="{00000000-0002-0000-0700-000000000000}"/>
    <dataValidation type="list" allowBlank="1" showInputMessage="1" showErrorMessage="1" sqref="E5:E13 I5:I13 G5:G13" xr:uid="{00000000-0002-0000-0700-000001000000}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zoomScale="110" zoomScaleNormal="110" zoomScaleSheetLayoutView="100" workbookViewId="0">
      <selection activeCell="A25" sqref="A25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28</v>
      </c>
      <c r="B1" s="5" t="s">
        <v>14</v>
      </c>
      <c r="C1" s="31" t="s">
        <v>41</v>
      </c>
      <c r="D1" s="31" t="s">
        <v>42</v>
      </c>
      <c r="E1" s="31" t="s">
        <v>43</v>
      </c>
      <c r="F1" s="31" t="s">
        <v>44</v>
      </c>
      <c r="G1" s="31" t="s">
        <v>45</v>
      </c>
      <c r="H1" s="31" t="s">
        <v>46</v>
      </c>
      <c r="I1" s="31" t="s">
        <v>47</v>
      </c>
      <c r="J1" s="31" t="s">
        <v>48</v>
      </c>
      <c r="K1" s="31" t="s">
        <v>49</v>
      </c>
      <c r="L1" s="31" t="s">
        <v>50</v>
      </c>
      <c r="M1" s="31" t="s">
        <v>51</v>
      </c>
      <c r="N1" s="31" t="s">
        <v>52</v>
      </c>
      <c r="O1" s="5" t="s">
        <v>17</v>
      </c>
    </row>
    <row r="2" spans="1:15">
      <c r="A2" s="82" t="s">
        <v>96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408">
        <f t="shared" ref="O3:O10" si="1">SUM(B3:N3)</f>
        <v>0</v>
      </c>
    </row>
    <row r="4" spans="1:15">
      <c r="A4" s="14" t="s">
        <v>224</v>
      </c>
      <c r="B4" s="407">
        <f>Affectation!D4</f>
        <v>0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408">
        <f t="shared" si="1"/>
        <v>0</v>
      </c>
    </row>
    <row r="5" spans="1:15">
      <c r="A5" s="14" t="s">
        <v>225</v>
      </c>
      <c r="B5" s="407"/>
      <c r="C5" s="300"/>
      <c r="D5" s="300"/>
      <c r="E5" s="422">
        <f>Affectation!$D$7</f>
        <v>0</v>
      </c>
      <c r="F5" s="300"/>
      <c r="G5" s="300"/>
      <c r="H5" s="300"/>
      <c r="I5" s="300"/>
      <c r="J5" s="300"/>
      <c r="K5" s="300"/>
      <c r="L5" s="300"/>
      <c r="M5" s="300"/>
      <c r="N5" s="300"/>
      <c r="O5" s="408">
        <f t="shared" si="1"/>
        <v>0</v>
      </c>
    </row>
    <row r="6" spans="1:15">
      <c r="A6" s="22" t="s">
        <v>330</v>
      </c>
      <c r="B6" s="541">
        <f>Affectation!D12</f>
        <v>0</v>
      </c>
      <c r="C6" s="300"/>
      <c r="D6" s="300"/>
      <c r="E6" s="422"/>
      <c r="F6" s="300"/>
      <c r="G6" s="300"/>
      <c r="H6" s="300"/>
      <c r="I6" s="300"/>
      <c r="J6" s="300"/>
      <c r="K6" s="300"/>
      <c r="L6" s="300"/>
      <c r="M6" s="300"/>
      <c r="N6" s="300"/>
      <c r="O6" s="408"/>
    </row>
    <row r="7" spans="1:15">
      <c r="A7" s="22" t="s">
        <v>226</v>
      </c>
      <c r="B7" s="408" t="e">
        <f>Affectation!D18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408" t="e">
        <f>SUM(B7:N7)</f>
        <v>#REF!</v>
      </c>
    </row>
    <row r="8" spans="1:15">
      <c r="A8" s="22" t="s">
        <v>227</v>
      </c>
      <c r="B8" s="4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243</v>
      </c>
      <c r="B9" s="109"/>
      <c r="C9" s="422">
        <f>Ventes!I$23</f>
        <v>0</v>
      </c>
      <c r="D9" s="422">
        <f>Ventes!J$23</f>
        <v>0</v>
      </c>
      <c r="E9" s="422">
        <f>Ventes!K$23</f>
        <v>0</v>
      </c>
      <c r="F9" s="422">
        <f>Ventes!L$23</f>
        <v>0</v>
      </c>
      <c r="G9" s="422">
        <f>Ventes!M$23</f>
        <v>0</v>
      </c>
      <c r="H9" s="422">
        <f>Ventes!N$23</f>
        <v>0</v>
      </c>
      <c r="I9" s="422">
        <f>Ventes!O$23</f>
        <v>0</v>
      </c>
      <c r="J9" s="422">
        <f>Ventes!P$23</f>
        <v>0</v>
      </c>
      <c r="K9" s="422">
        <f>Ventes!Q$23</f>
        <v>0</v>
      </c>
      <c r="L9" s="422">
        <f>Ventes!R$23</f>
        <v>0</v>
      </c>
      <c r="M9" s="422">
        <f>Ventes!S$23</f>
        <v>0</v>
      </c>
      <c r="N9" s="422">
        <f>Ventes!T$23</f>
        <v>0</v>
      </c>
      <c r="O9" s="408">
        <f>SUM(B9:N9)</f>
        <v>0</v>
      </c>
    </row>
    <row r="10" spans="1:15">
      <c r="A10" s="22" t="s">
        <v>16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408" t="e">
        <f t="shared" si="1"/>
        <v>#REF!</v>
      </c>
    </row>
    <row r="11" spans="1:15" ht="12">
      <c r="A11" s="83" t="s">
        <v>3</v>
      </c>
      <c r="B11" s="465" t="e">
        <f>SUM(B4:B10)</f>
        <v>#REF!</v>
      </c>
      <c r="C11" s="466">
        <f>SUM(C4:C10)</f>
        <v>0</v>
      </c>
      <c r="D11" s="466">
        <f>SUM(D4:D10)</f>
        <v>0</v>
      </c>
      <c r="E11" s="466">
        <f t="shared" ref="E11:M11" si="2">SUM(E4:E10)</f>
        <v>0</v>
      </c>
      <c r="F11" s="466" t="e">
        <f>SUM(F4:F10)</f>
        <v>#REF!</v>
      </c>
      <c r="G11" s="466">
        <f t="shared" si="2"/>
        <v>0</v>
      </c>
      <c r="H11" s="466">
        <f t="shared" si="2"/>
        <v>0</v>
      </c>
      <c r="I11" s="466" t="e">
        <f t="shared" si="2"/>
        <v>#REF!</v>
      </c>
      <c r="J11" s="466">
        <f t="shared" si="2"/>
        <v>0</v>
      </c>
      <c r="K11" s="466">
        <f t="shared" si="2"/>
        <v>0</v>
      </c>
      <c r="L11" s="466" t="e">
        <f t="shared" si="2"/>
        <v>#REF!</v>
      </c>
      <c r="M11" s="466">
        <f t="shared" si="2"/>
        <v>0</v>
      </c>
      <c r="N11" s="466">
        <f>SUM(N4:N10)</f>
        <v>0</v>
      </c>
      <c r="O11" s="467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4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241</v>
      </c>
      <c r="B14" s="408" t="e">
        <f>Affectation!B30</f>
        <v>#REF!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349</v>
      </c>
      <c r="B15" s="430" t="s">
        <v>35</v>
      </c>
      <c r="C15" s="422">
        <f>Ventes!I$24</f>
        <v>0</v>
      </c>
      <c r="D15" s="422">
        <f>Ventes!J$24</f>
        <v>0</v>
      </c>
      <c r="E15" s="422">
        <f>Ventes!K$24</f>
        <v>0</v>
      </c>
      <c r="F15" s="422">
        <f>Ventes!L$24</f>
        <v>0</v>
      </c>
      <c r="G15" s="422">
        <f>Ventes!M$24</f>
        <v>0</v>
      </c>
      <c r="H15" s="422">
        <f>Ventes!N$24</f>
        <v>0</v>
      </c>
      <c r="I15" s="422">
        <f>Ventes!O$24</f>
        <v>0</v>
      </c>
      <c r="J15" s="422">
        <f>Ventes!P$24</f>
        <v>0</v>
      </c>
      <c r="K15" s="422">
        <f>Ventes!Q$24</f>
        <v>0</v>
      </c>
      <c r="L15" s="422">
        <f>Ventes!R$24</f>
        <v>0</v>
      </c>
      <c r="M15" s="422">
        <f>Ventes!S$24</f>
        <v>0</v>
      </c>
      <c r="N15" s="422">
        <f>Ventes!T$24</f>
        <v>0</v>
      </c>
      <c r="O15" s="408">
        <f>SUM(B15:N15)</f>
        <v>0</v>
      </c>
    </row>
    <row r="16" spans="1:15">
      <c r="A16" s="552" t="s">
        <v>350</v>
      </c>
      <c r="B16" s="44" t="s">
        <v>35</v>
      </c>
      <c r="C16" s="422">
        <f>C32+C33+C34</f>
        <v>0</v>
      </c>
      <c r="D16" s="422">
        <f t="shared" ref="D16:N16" si="3">D32+D33+D34</f>
        <v>0</v>
      </c>
      <c r="E16" s="422" t="e">
        <f>E32+E33+E34</f>
        <v>#REF!</v>
      </c>
      <c r="F16" s="422">
        <f t="shared" si="3"/>
        <v>0</v>
      </c>
      <c r="G16" s="422">
        <f t="shared" si="3"/>
        <v>0</v>
      </c>
      <c r="H16" s="422" t="e">
        <f t="shared" si="3"/>
        <v>#REF!</v>
      </c>
      <c r="I16" s="422">
        <f t="shared" si="3"/>
        <v>0</v>
      </c>
      <c r="J16" s="422">
        <f t="shared" si="3"/>
        <v>0</v>
      </c>
      <c r="K16" s="422" t="e">
        <f t="shared" si="3"/>
        <v>#REF!</v>
      </c>
      <c r="L16" s="422">
        <f t="shared" si="3"/>
        <v>0</v>
      </c>
      <c r="M16" s="422">
        <f t="shared" si="3"/>
        <v>0</v>
      </c>
      <c r="N16" s="422" t="e">
        <f t="shared" si="3"/>
        <v>#REF!</v>
      </c>
      <c r="O16" s="408" t="e">
        <f t="shared" ref="O16:O25" si="4">SUM(B16:N16)</f>
        <v>#REF!</v>
      </c>
    </row>
    <row r="17" spans="1:15">
      <c r="A17" s="14" t="s">
        <v>53</v>
      </c>
      <c r="B17" s="44"/>
      <c r="C17" s="422">
        <f>Résultat!$B$40/12</f>
        <v>0</v>
      </c>
      <c r="D17" s="422">
        <f>Résultat!$B$40/12</f>
        <v>0</v>
      </c>
      <c r="E17" s="422">
        <f>Résultat!$B$40/12</f>
        <v>0</v>
      </c>
      <c r="F17" s="422">
        <f>Résultat!$B$40/12</f>
        <v>0</v>
      </c>
      <c r="G17" s="422">
        <f>Résultat!$B$40/12</f>
        <v>0</v>
      </c>
      <c r="H17" s="422">
        <f>Résultat!$B$40/12</f>
        <v>0</v>
      </c>
      <c r="I17" s="422">
        <f>Résultat!$B$40/12</f>
        <v>0</v>
      </c>
      <c r="J17" s="422">
        <f>Résultat!$B$40/12</f>
        <v>0</v>
      </c>
      <c r="K17" s="422">
        <f>Résultat!$B$40/12</f>
        <v>0</v>
      </c>
      <c r="L17" s="422">
        <f>Résultat!$B$40/12</f>
        <v>0</v>
      </c>
      <c r="M17" s="422">
        <f>Résultat!$B$40/12</f>
        <v>0</v>
      </c>
      <c r="N17" s="422">
        <f>Résultat!$B$40/12</f>
        <v>0</v>
      </c>
      <c r="O17" s="408">
        <f t="shared" si="4"/>
        <v>0</v>
      </c>
    </row>
    <row r="18" spans="1:15">
      <c r="A18" s="14" t="s">
        <v>54</v>
      </c>
      <c r="B18" s="44"/>
      <c r="C18" s="464"/>
      <c r="D18" s="422">
        <f>C18</f>
        <v>0</v>
      </c>
      <c r="E18" s="422">
        <f t="shared" ref="E18:N18" si="5">D18</f>
        <v>0</v>
      </c>
      <c r="F18" s="422">
        <f t="shared" si="5"/>
        <v>0</v>
      </c>
      <c r="G18" s="422">
        <f t="shared" si="5"/>
        <v>0</v>
      </c>
      <c r="H18" s="422">
        <f t="shared" si="5"/>
        <v>0</v>
      </c>
      <c r="I18" s="422">
        <f t="shared" si="5"/>
        <v>0</v>
      </c>
      <c r="J18" s="422">
        <f t="shared" si="5"/>
        <v>0</v>
      </c>
      <c r="K18" s="422">
        <f t="shared" si="5"/>
        <v>0</v>
      </c>
      <c r="L18" s="422">
        <f t="shared" si="5"/>
        <v>0</v>
      </c>
      <c r="M18" s="422">
        <f t="shared" si="5"/>
        <v>0</v>
      </c>
      <c r="N18" s="422">
        <f t="shared" si="5"/>
        <v>0</v>
      </c>
      <c r="O18" s="408">
        <f t="shared" si="4"/>
        <v>0</v>
      </c>
    </row>
    <row r="19" spans="1:15">
      <c r="A19" s="14" t="s">
        <v>40</v>
      </c>
      <c r="B19" s="44"/>
      <c r="C19" s="422" t="e">
        <f>'Données emprunt'!E28</f>
        <v>#REF!</v>
      </c>
      <c r="D19" s="422" t="e">
        <f>C19</f>
        <v>#REF!</v>
      </c>
      <c r="E19" s="422" t="e">
        <f>D19</f>
        <v>#REF!</v>
      </c>
      <c r="F19" s="422" t="e">
        <f t="shared" ref="F19:N19" si="6">E19</f>
        <v>#REF!</v>
      </c>
      <c r="G19" s="422" t="e">
        <f t="shared" si="6"/>
        <v>#REF!</v>
      </c>
      <c r="H19" s="422" t="e">
        <f t="shared" si="6"/>
        <v>#REF!</v>
      </c>
      <c r="I19" s="422" t="e">
        <f t="shared" si="6"/>
        <v>#REF!</v>
      </c>
      <c r="J19" s="422" t="e">
        <f t="shared" si="6"/>
        <v>#REF!</v>
      </c>
      <c r="K19" s="422" t="e">
        <f t="shared" si="6"/>
        <v>#REF!</v>
      </c>
      <c r="L19" s="422" t="e">
        <f t="shared" si="6"/>
        <v>#REF!</v>
      </c>
      <c r="M19" s="422" t="e">
        <f t="shared" si="6"/>
        <v>#REF!</v>
      </c>
      <c r="N19" s="422" t="e">
        <f t="shared" si="6"/>
        <v>#REF!</v>
      </c>
      <c r="O19" s="408" t="e">
        <f t="shared" si="4"/>
        <v>#REF!</v>
      </c>
    </row>
    <row r="20" spans="1:15" ht="12">
      <c r="A20" s="551" t="s">
        <v>5</v>
      </c>
      <c r="B20" s="468" t="e">
        <f>Affectation!$B$18+Affectation!$B$35</f>
        <v>#REF!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08" t="e">
        <f t="shared" si="4"/>
        <v>#REF!</v>
      </c>
    </row>
    <row r="21" spans="1:15">
      <c r="A21" s="14" t="s">
        <v>87</v>
      </c>
      <c r="B21" s="469">
        <f>Affectation!$B$14</f>
        <v>0</v>
      </c>
      <c r="C21" s="472"/>
      <c r="D21" s="472"/>
      <c r="E21" s="472"/>
      <c r="F21" s="472" t="s">
        <v>35</v>
      </c>
      <c r="G21" s="472"/>
      <c r="H21" s="472"/>
      <c r="I21" s="472"/>
      <c r="J21" s="472"/>
      <c r="K21" s="472"/>
      <c r="L21" s="472"/>
      <c r="M21" s="472"/>
      <c r="N21" s="472"/>
      <c r="O21" s="408">
        <f t="shared" si="4"/>
        <v>0</v>
      </c>
    </row>
    <row r="22" spans="1:15">
      <c r="A22" s="552" t="s">
        <v>351</v>
      </c>
      <c r="B22" s="44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08">
        <f t="shared" si="4"/>
        <v>0</v>
      </c>
    </row>
    <row r="23" spans="1:15">
      <c r="A23" s="14" t="s">
        <v>88</v>
      </c>
      <c r="B23" s="44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08">
        <f t="shared" si="4"/>
        <v>0</v>
      </c>
    </row>
    <row r="24" spans="1:15">
      <c r="A24" s="22" t="s">
        <v>15</v>
      </c>
      <c r="B24" s="18"/>
      <c r="C24" s="472"/>
      <c r="D24" s="472"/>
      <c r="E24" s="472"/>
      <c r="F24" s="422" t="e">
        <f>IF(#REF!&gt;0,#REF!,0)</f>
        <v>#REF!</v>
      </c>
      <c r="G24" s="472"/>
      <c r="H24" s="472"/>
      <c r="I24" s="422" t="e">
        <f>IF(#REF!&gt;0,#REF!,0)</f>
        <v>#REF!</v>
      </c>
      <c r="J24" s="472"/>
      <c r="K24" s="472"/>
      <c r="L24" s="422" t="e">
        <f>IF(#REF!&gt;0,#REF!,0)</f>
        <v>#REF!</v>
      </c>
      <c r="M24" s="472"/>
      <c r="N24" s="472"/>
      <c r="O24" s="408" t="e">
        <f t="shared" si="4"/>
        <v>#REF!</v>
      </c>
    </row>
    <row r="25" spans="1:15">
      <c r="A25" s="22" t="s">
        <v>55</v>
      </c>
      <c r="B25" s="18"/>
      <c r="C25" s="472"/>
      <c r="D25" s="472"/>
      <c r="E25" s="422" t="e">
        <f>Résultat!B73/4</f>
        <v>#REF!</v>
      </c>
      <c r="F25" s="472"/>
      <c r="G25" s="472"/>
      <c r="H25" s="422" t="e">
        <f>E25</f>
        <v>#REF!</v>
      </c>
      <c r="I25" s="472"/>
      <c r="J25" s="472"/>
      <c r="K25" s="422" t="e">
        <f>H25</f>
        <v>#REF!</v>
      </c>
      <c r="L25" s="472"/>
      <c r="M25" s="472"/>
      <c r="N25" s="422" t="e">
        <f>K25</f>
        <v>#REF!</v>
      </c>
      <c r="O25" s="408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08"/>
    </row>
    <row r="27" spans="1:15" ht="12">
      <c r="A27" s="83" t="s">
        <v>6</v>
      </c>
      <c r="B27" s="465" t="e">
        <f>SUM(B14:B26)</f>
        <v>#REF!</v>
      </c>
      <c r="C27" s="466" t="e">
        <f>SUM(C15:C26)</f>
        <v>#REF!</v>
      </c>
      <c r="D27" s="466" t="e">
        <f>SUM(D15:D26)</f>
        <v>#REF!</v>
      </c>
      <c r="E27" s="466" t="e">
        <f>SUM(E15:E26)</f>
        <v>#REF!</v>
      </c>
      <c r="F27" s="466" t="e">
        <f>SUM(F15:F26)</f>
        <v>#REF!</v>
      </c>
      <c r="G27" s="466" t="e">
        <f>SUM(G15:G26)</f>
        <v>#REF!</v>
      </c>
      <c r="H27" s="466" t="e">
        <f>SUM(H15:H25)</f>
        <v>#REF!</v>
      </c>
      <c r="I27" s="466" t="e">
        <f t="shared" ref="I27:N27" si="7">SUM(I15:I26)</f>
        <v>#REF!</v>
      </c>
      <c r="J27" s="466" t="e">
        <f t="shared" si="7"/>
        <v>#REF!</v>
      </c>
      <c r="K27" s="466" t="e">
        <f t="shared" si="7"/>
        <v>#REF!</v>
      </c>
      <c r="L27" s="466" t="e">
        <f t="shared" si="7"/>
        <v>#REF!</v>
      </c>
      <c r="M27" s="466" t="e">
        <f t="shared" si="7"/>
        <v>#REF!</v>
      </c>
      <c r="N27" s="466" t="e">
        <f t="shared" si="7"/>
        <v>#REF!</v>
      </c>
      <c r="O27" s="467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7</v>
      </c>
      <c r="B29" s="167" t="e">
        <f>B2+B11-B27</f>
        <v>#REF!</v>
      </c>
      <c r="C29" s="167" t="e">
        <f t="shared" ref="C29:N29" si="8">C2+C11-C27</f>
        <v>#REF!</v>
      </c>
      <c r="D29" s="167" t="e">
        <f t="shared" si="8"/>
        <v>#REF!</v>
      </c>
      <c r="E29" s="167" t="e">
        <f t="shared" si="8"/>
        <v>#REF!</v>
      </c>
      <c r="F29" s="167" t="e">
        <f t="shared" si="8"/>
        <v>#REF!</v>
      </c>
      <c r="G29" s="167" t="e">
        <f t="shared" si="8"/>
        <v>#REF!</v>
      </c>
      <c r="H29" s="167" t="e">
        <f t="shared" si="8"/>
        <v>#REF!</v>
      </c>
      <c r="I29" s="167" t="e">
        <f t="shared" si="8"/>
        <v>#REF!</v>
      </c>
      <c r="J29" s="167" t="e">
        <f t="shared" si="8"/>
        <v>#REF!</v>
      </c>
      <c r="K29" s="167" t="e">
        <f t="shared" si="8"/>
        <v>#REF!</v>
      </c>
      <c r="L29" s="167" t="e">
        <f t="shared" si="8"/>
        <v>#REF!</v>
      </c>
      <c r="M29" s="167" t="e">
        <f t="shared" si="8"/>
        <v>#REF!</v>
      </c>
      <c r="N29" s="167" t="e">
        <f t="shared" si="8"/>
        <v>#REF!</v>
      </c>
      <c r="O29" s="167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34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32</v>
      </c>
      <c r="B32" s="102"/>
      <c r="C32" s="102">
        <f>Résultat!B29*1.21/12+Résultat!B20/12+Résultat!B21*1.21/12+Résultat!B24*1.21/12+Résultat!B28*1.21/12+Résultat!B36*1.21/12+Résultat!B59*1.21/12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242</v>
      </c>
      <c r="B33" s="102"/>
      <c r="C33" s="102"/>
      <c r="D33" s="102"/>
      <c r="E33" s="102" t="e">
        <f>Résultat!B70/4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33</v>
      </c>
      <c r="B34" s="102"/>
      <c r="C34" s="102">
        <f>Résultat!B22+Résultat!B23+Résultat!B30+Résultat!B47+Résultat!B53+Résultat!B39*1.21+Résultat!B19*1.21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Résultat!B66*1.21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&amp;F</oddHeader>
    <oddFooter>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topLeftCell="A6" zoomScaleSheetLayoutView="100" workbookViewId="0">
      <selection activeCell="C25" sqref="C25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244</v>
      </c>
      <c r="B1" s="72"/>
      <c r="C1" s="72"/>
      <c r="D1" s="434">
        <f>'Amortissement crédit1'!C2</f>
        <v>0.06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10</v>
      </c>
      <c r="B2" s="21" t="s">
        <v>8</v>
      </c>
      <c r="C2" s="21" t="s">
        <v>9</v>
      </c>
      <c r="D2" s="21" t="s">
        <v>11</v>
      </c>
      <c r="E2" s="24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62">
        <f>'Amortissement crédit1'!C1</f>
        <v>0</v>
      </c>
      <c r="C3" s="431">
        <f>'Amortissement crédit1'!G2</f>
        <v>0</v>
      </c>
      <c r="D3" s="362">
        <f>'Amortissement crédit1'!H2</f>
        <v>0</v>
      </c>
      <c r="E3" s="432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62">
        <f>B3-C3</f>
        <v>0</v>
      </c>
      <c r="C4" s="431">
        <f>'Amortissement crédit1'!G3</f>
        <v>0</v>
      </c>
      <c r="D4" s="362">
        <f>'Amortissement crédit1'!H3</f>
        <v>0</v>
      </c>
      <c r="E4" s="432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62">
        <f>B4-C4</f>
        <v>0</v>
      </c>
      <c r="C5" s="431">
        <f>'Amortissement crédit1'!G4</f>
        <v>0</v>
      </c>
      <c r="D5" s="362">
        <f>'Amortissement crédit1'!H4</f>
        <v>0</v>
      </c>
      <c r="E5" s="432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245</v>
      </c>
      <c r="B7" s="4"/>
      <c r="C7" s="4"/>
      <c r="D7" s="435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10</v>
      </c>
      <c r="B8" s="21" t="s">
        <v>8</v>
      </c>
      <c r="C8" s="21" t="s">
        <v>9</v>
      </c>
      <c r="D8" s="21" t="s">
        <v>11</v>
      </c>
      <c r="E8" s="24" t="s">
        <v>20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62" t="e">
        <f>#REF!</f>
        <v>#REF!</v>
      </c>
      <c r="C9" s="431" t="e">
        <f>#REF!</f>
        <v>#REF!</v>
      </c>
      <c r="D9" s="362" t="e">
        <f>#REF!</f>
        <v>#REF!</v>
      </c>
      <c r="E9" s="432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62" t="e">
        <f>B9-C9</f>
        <v>#REF!</v>
      </c>
      <c r="C10" s="362" t="e">
        <f>#REF!</f>
        <v>#REF!</v>
      </c>
      <c r="D10" s="362" t="e">
        <f>#REF!</f>
        <v>#REF!</v>
      </c>
      <c r="E10" s="432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62" t="e">
        <f>B10-C10</f>
        <v>#REF!</v>
      </c>
      <c r="C11" s="362" t="e">
        <f>#REF!</f>
        <v>#REF!</v>
      </c>
      <c r="D11" s="362" t="e">
        <f>#REF!</f>
        <v>#REF!</v>
      </c>
      <c r="E11" s="432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246</v>
      </c>
      <c r="B13" s="4"/>
      <c r="C13" s="4"/>
      <c r="D13" s="435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10</v>
      </c>
      <c r="B14" s="21" t="s">
        <v>8</v>
      </c>
      <c r="C14" s="21" t="s">
        <v>9</v>
      </c>
      <c r="D14" s="21" t="s">
        <v>11</v>
      </c>
      <c r="E14" s="24" t="s"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33" t="e">
        <f>#REF!</f>
        <v>#REF!</v>
      </c>
      <c r="C15" s="362" t="e">
        <f>#REF!</f>
        <v>#REF!</v>
      </c>
      <c r="D15" s="362" t="e">
        <f>#REF!</f>
        <v>#REF!</v>
      </c>
      <c r="E15" s="432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33" t="e">
        <f>B15-C15</f>
        <v>#REF!</v>
      </c>
      <c r="C16" s="362" t="e">
        <f>#REF!</f>
        <v>#REF!</v>
      </c>
      <c r="D16" s="362" t="e">
        <f>#REF!</f>
        <v>#REF!</v>
      </c>
      <c r="E16" s="432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33" t="e">
        <f>B16-C16</f>
        <v>#REF!</v>
      </c>
      <c r="C17" s="362" t="e">
        <f>#REF!</f>
        <v>#REF!</v>
      </c>
      <c r="D17" s="362" t="e">
        <f>#REF!</f>
        <v>#REF!</v>
      </c>
      <c r="E17" s="432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128</v>
      </c>
      <c r="B19" s="4"/>
      <c r="C19" s="4"/>
      <c r="D19" s="435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10</v>
      </c>
      <c r="B20" s="21" t="s">
        <v>8</v>
      </c>
      <c r="C20" s="21" t="s">
        <v>9</v>
      </c>
      <c r="D20" s="21" t="s">
        <v>11</v>
      </c>
      <c r="E20" s="24" t="s">
        <v>20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62" t="e">
        <f>#REF!</f>
        <v>#REF!</v>
      </c>
      <c r="C21" s="362" t="e">
        <f>#REF!</f>
        <v>#REF!</v>
      </c>
      <c r="D21" s="362" t="e">
        <f>#REF!</f>
        <v>#REF!</v>
      </c>
      <c r="E21" s="432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62" t="e">
        <f>B21-C21</f>
        <v>#REF!</v>
      </c>
      <c r="C22" s="362" t="e">
        <f>#REF!</f>
        <v>#REF!</v>
      </c>
      <c r="D22" s="362" t="e">
        <f>#REF!</f>
        <v>#REF!</v>
      </c>
      <c r="E22" s="432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62" t="e">
        <f>B22-C22</f>
        <v>#REF!</v>
      </c>
      <c r="C23" s="362" t="e">
        <f>#REF!</f>
        <v>#REF!</v>
      </c>
      <c r="D23" s="362" t="e">
        <f>#REF!</f>
        <v>#REF!</v>
      </c>
      <c r="E23" s="432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46" t="s">
        <v>23</v>
      </c>
      <c r="B26" s="447"/>
      <c r="C26" s="447"/>
      <c r="D26" s="447"/>
      <c r="E26" s="448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49" t="s">
        <v>10</v>
      </c>
      <c r="B27" s="450" t="s">
        <v>8</v>
      </c>
      <c r="C27" s="450" t="s">
        <v>9</v>
      </c>
      <c r="D27" s="450" t="s">
        <v>11</v>
      </c>
      <c r="E27" s="451" t="s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52">
        <v>1</v>
      </c>
      <c r="B28" s="447" t="e">
        <f t="shared" ref="B28:E30" si="0">B3+B9+B15+B21</f>
        <v>#REF!</v>
      </c>
      <c r="C28" s="447" t="e">
        <f t="shared" si="0"/>
        <v>#REF!</v>
      </c>
      <c r="D28" s="447" t="e">
        <f t="shared" si="0"/>
        <v>#REF!</v>
      </c>
      <c r="E28" s="448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52">
        <v>2</v>
      </c>
      <c r="B29" s="447" t="e">
        <f t="shared" si="0"/>
        <v>#REF!</v>
      </c>
      <c r="C29" s="447" t="e">
        <f t="shared" si="0"/>
        <v>#REF!</v>
      </c>
      <c r="D29" s="447" t="e">
        <f t="shared" si="0"/>
        <v>#REF!</v>
      </c>
      <c r="E29" s="448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53">
        <v>3</v>
      </c>
      <c r="B30" s="447" t="e">
        <f t="shared" si="0"/>
        <v>#REF!</v>
      </c>
      <c r="C30" s="447" t="e">
        <f t="shared" si="0"/>
        <v>#REF!</v>
      </c>
      <c r="D30" s="447" t="e">
        <f t="shared" si="0"/>
        <v>#REF!</v>
      </c>
      <c r="E30" s="448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7" ma:contentTypeDescription="Crée un document." ma:contentTypeScope="" ma:versionID="5828494c36e9c4d51d2d06dd44626408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0104364835b6843dc2f3b62d110d6b22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B1686-F26D-4FB1-99EC-116E600663A7}"/>
</file>

<file path=customXml/itemProps2.xml><?xml version="1.0" encoding="utf-8"?>
<ds:datastoreItem xmlns:ds="http://schemas.openxmlformats.org/officeDocument/2006/customXml" ds:itemID="{7EE0E588-12DF-433C-B8FC-CEC6D7C0679E}">
  <ds:schemaRefs>
    <ds:schemaRef ds:uri="http://purl.org/dc/terms/"/>
    <ds:schemaRef ds:uri="ce553c10-9ae1-4d8f-af7b-f25b2ea9f8a2"/>
    <ds:schemaRef ds:uri="http://schemas.microsoft.com/office/2006/metadata/properties"/>
    <ds:schemaRef ds:uri="http://purl.org/dc/dcmitype/"/>
    <ds:schemaRef ds:uri="db60601b-3278-4a86-9647-8ca5a98c271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Mode d'emploi</vt:lpstr>
      <vt:lpstr>Affectation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Joris Caroline</dc:creator>
  <cp:lastModifiedBy>Delphine De Sauvage</cp:lastModifiedBy>
  <dcterms:created xsi:type="dcterms:W3CDTF">2018-01-12T13:52:44Z</dcterms:created>
  <dcterms:modified xsi:type="dcterms:W3CDTF">2024-02-15T22:02:40Z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6">
    <vt:lpwstr>49</vt:lpwstr>
  </property>
  <property fmtid="{D5CDD505-2E9C-101B-9397-08002B2CF9AE}" pid="7" name="MediaServiceImageTags">
    <vt:lpwstr/>
  </property>
</Properties>
</file>